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508" yWindow="48" windowWidth="3852" windowHeight="8676" tabRatio="453" firstSheet="1" activeTab="1"/>
  </bookViews>
  <sheets>
    <sheet name="INFORMATIONS" sheetId="2" r:id="rId1"/>
    <sheet name="BUDGET_PREVI_par ACTION" sheetId="1" r:id="rId2"/>
    <sheet name="Actions" sheetId="10" r:id="rId3"/>
    <sheet name="Feuil1" sheetId="9" r:id="rId4"/>
    <sheet name="Feuil2" sheetId="11" r:id="rId5"/>
  </sheets>
  <definedNames>
    <definedName name="_xlnm._FilterDatabase" localSheetId="2" hidden="1">Actions!$B$1:$R$45</definedName>
    <definedName name="_xlnm._FilterDatabase" localSheetId="1" hidden="1">'BUDGET_PREVI_par ACTION'!$A$6:$AQ$138</definedName>
    <definedName name="_xlnm.Print_Area" localSheetId="1">'BUDGET_PREVI_par ACTION'!$A$1:$AO$65</definedName>
    <definedName name="_xlnm.Print_Area" localSheetId="0">INFORMATIONS!$A$1:$D$40</definedName>
  </definedNames>
  <calcPr calcId="145621"/>
</workbook>
</file>

<file path=xl/calcChain.xml><?xml version="1.0" encoding="utf-8"?>
<calcChain xmlns="http://schemas.openxmlformats.org/spreadsheetml/2006/main">
  <c r="AI92" i="1" l="1"/>
  <c r="K27" i="1" l="1"/>
  <c r="K32" i="1"/>
  <c r="F62" i="1"/>
  <c r="H62" i="1" s="1"/>
  <c r="M62" i="1"/>
  <c r="F59" i="1"/>
  <c r="K93" i="1"/>
  <c r="M93" i="1" s="1"/>
  <c r="F93" i="1"/>
  <c r="H93" i="1" s="1"/>
  <c r="AM62" i="1" l="1"/>
  <c r="AN62" i="1" s="1"/>
  <c r="AO62" i="1" s="1"/>
  <c r="AM93" i="1"/>
  <c r="AN93" i="1" s="1"/>
  <c r="AO93" i="1" s="1"/>
  <c r="K123" i="1"/>
  <c r="F114" i="1"/>
  <c r="H114" i="1" s="1"/>
  <c r="AM114" i="1" s="1"/>
  <c r="AN114" i="1" s="1"/>
  <c r="AO114" i="1" s="1"/>
  <c r="F115" i="1"/>
  <c r="H115" i="1"/>
  <c r="AM115" i="1" s="1"/>
  <c r="AN115" i="1" s="1"/>
  <c r="AO115" i="1" s="1"/>
  <c r="F109" i="1"/>
  <c r="H109" i="1" s="1"/>
  <c r="AM109" i="1" s="1"/>
  <c r="AN109" i="1" s="1"/>
  <c r="AO109" i="1" s="1"/>
  <c r="F117" i="1"/>
  <c r="H117" i="1" s="1"/>
  <c r="AM117" i="1" s="1"/>
  <c r="AN117" i="1" s="1"/>
  <c r="AO117" i="1" s="1"/>
  <c r="K92" i="1" l="1"/>
  <c r="K88" i="1"/>
  <c r="F81" i="1"/>
  <c r="H81" i="1" s="1"/>
  <c r="AM81" i="1" s="1"/>
  <c r="AN81" i="1" s="1"/>
  <c r="AO81" i="1" s="1"/>
  <c r="F76" i="1"/>
  <c r="H76" i="1" s="1"/>
  <c r="AM76" i="1" s="1"/>
  <c r="AN76" i="1" s="1"/>
  <c r="AO76" i="1" s="1"/>
  <c r="F61" i="1"/>
  <c r="K58" i="1"/>
  <c r="K30" i="1"/>
  <c r="F51" i="1"/>
  <c r="H51" i="1" s="1"/>
  <c r="AM51" i="1" s="1"/>
  <c r="AN51" i="1" s="1"/>
  <c r="AO51" i="1" s="1"/>
  <c r="F46" i="1"/>
  <c r="H46" i="1" s="1"/>
  <c r="AM46" i="1" s="1"/>
  <c r="AN46" i="1" s="1"/>
  <c r="AO46" i="1" s="1"/>
  <c r="F16" i="1"/>
  <c r="H16" i="1" s="1"/>
  <c r="AM16" i="1" s="1"/>
  <c r="AN16" i="1" s="1"/>
  <c r="AO16" i="1" s="1"/>
  <c r="F11" i="1"/>
  <c r="H11" i="1" s="1"/>
  <c r="AM11" i="1" s="1"/>
  <c r="AN11" i="1" s="1"/>
  <c r="AO11" i="1" s="1"/>
  <c r="F25" i="1"/>
  <c r="M26" i="1"/>
  <c r="F26" i="1"/>
  <c r="H26" i="1" s="1"/>
  <c r="F136" i="1"/>
  <c r="AM26" i="1" l="1"/>
  <c r="AN26" i="1" s="1"/>
  <c r="AO26" i="1" s="1"/>
  <c r="F36" i="1"/>
  <c r="F134" i="1"/>
  <c r="F67" i="1"/>
  <c r="F99" i="1"/>
  <c r="P100" i="1" l="1"/>
  <c r="E147" i="1" s="1"/>
  <c r="T100" i="1"/>
  <c r="F147" i="1" s="1"/>
  <c r="X100" i="1"/>
  <c r="G147" i="1" s="1"/>
  <c r="AA100" i="1"/>
  <c r="H147" i="1" s="1"/>
  <c r="AL100" i="1"/>
  <c r="K147" i="1" s="1"/>
  <c r="AL68" i="1"/>
  <c r="K146" i="1" s="1"/>
  <c r="AA68" i="1"/>
  <c r="H146" i="1" s="1"/>
  <c r="X68" i="1"/>
  <c r="T68" i="1"/>
  <c r="F146" i="1" s="1"/>
  <c r="P68" i="1"/>
  <c r="E146" i="1" s="1"/>
  <c r="P37" i="1"/>
  <c r="E145" i="1" s="1"/>
  <c r="T37" i="1"/>
  <c r="F145" i="1" s="1"/>
  <c r="AA37" i="1"/>
  <c r="AL37" i="1"/>
  <c r="K145" i="1" s="1"/>
  <c r="M36" i="1"/>
  <c r="H36" i="1"/>
  <c r="AF36" i="1"/>
  <c r="M67" i="1"/>
  <c r="H67" i="1"/>
  <c r="AF67" i="1"/>
  <c r="M99" i="1"/>
  <c r="H99" i="1"/>
  <c r="AF99" i="1"/>
  <c r="AL137" i="1"/>
  <c r="K148" i="1" s="1"/>
  <c r="AA137" i="1"/>
  <c r="H148" i="1" s="1"/>
  <c r="T137" i="1"/>
  <c r="F148" i="1" s="1"/>
  <c r="P137" i="1"/>
  <c r="E148" i="1" s="1"/>
  <c r="M136" i="1"/>
  <c r="H136" i="1"/>
  <c r="AF136" i="1"/>
  <c r="M134" i="1"/>
  <c r="H134" i="1"/>
  <c r="AF134" i="1"/>
  <c r="M34" i="1"/>
  <c r="F34" i="1"/>
  <c r="H34" i="1" s="1"/>
  <c r="M65" i="1"/>
  <c r="F65" i="1"/>
  <c r="H65" i="1" s="1"/>
  <c r="M97" i="1"/>
  <c r="F97" i="1"/>
  <c r="H97" i="1" s="1"/>
  <c r="M131" i="1"/>
  <c r="F131" i="1"/>
  <c r="H131" i="1" s="1"/>
  <c r="M30" i="1"/>
  <c r="F30" i="1"/>
  <c r="H30" i="1" s="1"/>
  <c r="M31" i="1"/>
  <c r="F31" i="1"/>
  <c r="H31" i="1" s="1"/>
  <c r="M32" i="1"/>
  <c r="F32" i="1"/>
  <c r="H32" i="1" s="1"/>
  <c r="K61" i="1"/>
  <c r="M61" i="1" s="1"/>
  <c r="H61" i="1"/>
  <c r="K63" i="1"/>
  <c r="M63" i="1" s="1"/>
  <c r="F63" i="1"/>
  <c r="H63" i="1" s="1"/>
  <c r="M92" i="1"/>
  <c r="F92" i="1"/>
  <c r="H92" i="1" s="1"/>
  <c r="K94" i="1"/>
  <c r="M94" i="1" s="1"/>
  <c r="F94" i="1"/>
  <c r="H94" i="1" s="1"/>
  <c r="K127" i="1"/>
  <c r="M127" i="1" s="1"/>
  <c r="F127" i="1"/>
  <c r="H127" i="1" s="1"/>
  <c r="M128" i="1"/>
  <c r="F128" i="1"/>
  <c r="H128" i="1" s="1"/>
  <c r="K129" i="1"/>
  <c r="M129" i="1" s="1"/>
  <c r="F129" i="1"/>
  <c r="H129" i="1" s="1"/>
  <c r="K23" i="1"/>
  <c r="M23" i="1" s="1"/>
  <c r="F23" i="1"/>
  <c r="H23" i="1" s="1"/>
  <c r="M24" i="1"/>
  <c r="F24" i="1"/>
  <c r="H24" i="1" s="1"/>
  <c r="M25" i="1"/>
  <c r="H25" i="1"/>
  <c r="M27" i="1"/>
  <c r="F27" i="1"/>
  <c r="H27" i="1" s="1"/>
  <c r="M28" i="1"/>
  <c r="F28" i="1"/>
  <c r="H28" i="1" s="1"/>
  <c r="M58" i="1"/>
  <c r="F58" i="1"/>
  <c r="H58" i="1" s="1"/>
  <c r="M59" i="1"/>
  <c r="H59" i="1"/>
  <c r="M88" i="1"/>
  <c r="F88" i="1"/>
  <c r="H88" i="1" s="1"/>
  <c r="M89" i="1"/>
  <c r="F89" i="1"/>
  <c r="H89" i="1" s="1"/>
  <c r="M90" i="1"/>
  <c r="F90" i="1"/>
  <c r="H90" i="1" s="1"/>
  <c r="M123" i="1"/>
  <c r="F123" i="1"/>
  <c r="H123" i="1" s="1"/>
  <c r="M124" i="1"/>
  <c r="F124" i="1"/>
  <c r="H124" i="1" s="1"/>
  <c r="M125" i="1"/>
  <c r="F125" i="1"/>
  <c r="H125" i="1" s="1"/>
  <c r="F19" i="1"/>
  <c r="H19" i="1" s="1"/>
  <c r="AI19" i="1"/>
  <c r="F20" i="1"/>
  <c r="H20" i="1" s="1"/>
  <c r="AM20" i="1" s="1"/>
  <c r="AN20" i="1" s="1"/>
  <c r="AO20" i="1" s="1"/>
  <c r="F21" i="1"/>
  <c r="H21" i="1" s="1"/>
  <c r="AM21" i="1" s="1"/>
  <c r="AN21" i="1" s="1"/>
  <c r="AO21" i="1" s="1"/>
  <c r="F54" i="1"/>
  <c r="H54" i="1" s="1"/>
  <c r="AI54" i="1"/>
  <c r="F55" i="1"/>
  <c r="H55" i="1" s="1"/>
  <c r="AM55" i="1" s="1"/>
  <c r="AN55" i="1" s="1"/>
  <c r="AO55" i="1" s="1"/>
  <c r="F56" i="1"/>
  <c r="H56" i="1" s="1"/>
  <c r="AM56" i="1" s="1"/>
  <c r="AN56" i="1" s="1"/>
  <c r="AO56" i="1" s="1"/>
  <c r="F84" i="1"/>
  <c r="H84" i="1" s="1"/>
  <c r="AI84" i="1"/>
  <c r="F85" i="1"/>
  <c r="H85" i="1" s="1"/>
  <c r="AM85" i="1" s="1"/>
  <c r="AN85" i="1" s="1"/>
  <c r="AO85" i="1" s="1"/>
  <c r="F86" i="1"/>
  <c r="H86" i="1" s="1"/>
  <c r="AM86" i="1" s="1"/>
  <c r="AN86" i="1" s="1"/>
  <c r="AO86" i="1" s="1"/>
  <c r="F119" i="1"/>
  <c r="H119" i="1" s="1"/>
  <c r="AI119" i="1"/>
  <c r="F120" i="1"/>
  <c r="H120" i="1" s="1"/>
  <c r="AM120" i="1" s="1"/>
  <c r="AN120" i="1" s="1"/>
  <c r="AO120" i="1" s="1"/>
  <c r="F121" i="1"/>
  <c r="H121" i="1" s="1"/>
  <c r="AM121" i="1" s="1"/>
  <c r="AN121" i="1" s="1"/>
  <c r="AO121" i="1" s="1"/>
  <c r="F49" i="1"/>
  <c r="H49" i="1" s="1"/>
  <c r="AM49" i="1" s="1"/>
  <c r="AN49" i="1" s="1"/>
  <c r="AO49" i="1" s="1"/>
  <c r="F50" i="1"/>
  <c r="H50" i="1" s="1"/>
  <c r="AM50" i="1" s="1"/>
  <c r="AN50" i="1" s="1"/>
  <c r="AO50" i="1" s="1"/>
  <c r="F52" i="1"/>
  <c r="H52" i="1" s="1"/>
  <c r="AM52" i="1" s="1"/>
  <c r="AN52" i="1" s="1"/>
  <c r="AO52" i="1" s="1"/>
  <c r="F79" i="1"/>
  <c r="H79" i="1" s="1"/>
  <c r="AM79" i="1" s="1"/>
  <c r="AN79" i="1" s="1"/>
  <c r="AO79" i="1" s="1"/>
  <c r="F80" i="1"/>
  <c r="H80" i="1" s="1"/>
  <c r="AM80" i="1" s="1"/>
  <c r="AN80" i="1" s="1"/>
  <c r="AO80" i="1" s="1"/>
  <c r="F82" i="1"/>
  <c r="H82" i="1" s="1"/>
  <c r="AM82" i="1" s="1"/>
  <c r="AN82" i="1" s="1"/>
  <c r="AO82" i="1" s="1"/>
  <c r="F112" i="1"/>
  <c r="H112" i="1" s="1"/>
  <c r="AM112" i="1" s="1"/>
  <c r="AN112" i="1" s="1"/>
  <c r="AO112" i="1" s="1"/>
  <c r="F113" i="1"/>
  <c r="H113" i="1" s="1"/>
  <c r="AM113" i="1" s="1"/>
  <c r="AN113" i="1" s="1"/>
  <c r="AO113" i="1" s="1"/>
  <c r="F14" i="1"/>
  <c r="H14" i="1" s="1"/>
  <c r="F15" i="1"/>
  <c r="H15" i="1" s="1"/>
  <c r="AM15" i="1" s="1"/>
  <c r="AN15" i="1" s="1"/>
  <c r="AO15" i="1" s="1"/>
  <c r="F17" i="1"/>
  <c r="H17" i="1" s="1"/>
  <c r="AM17" i="1" s="1"/>
  <c r="AN17" i="1" s="1"/>
  <c r="AO17" i="1" s="1"/>
  <c r="F44" i="1"/>
  <c r="H44" i="1" s="1"/>
  <c r="F45" i="1"/>
  <c r="H45" i="1" s="1"/>
  <c r="AM45" i="1" s="1"/>
  <c r="AN45" i="1" s="1"/>
  <c r="AO45" i="1" s="1"/>
  <c r="F47" i="1"/>
  <c r="H47" i="1" s="1"/>
  <c r="AM47" i="1" s="1"/>
  <c r="AN47" i="1" s="1"/>
  <c r="AO47" i="1" s="1"/>
  <c r="F74" i="1"/>
  <c r="H74" i="1" s="1"/>
  <c r="F75" i="1"/>
  <c r="H75" i="1" s="1"/>
  <c r="AM75" i="1" s="1"/>
  <c r="AN75" i="1" s="1"/>
  <c r="AO75" i="1" s="1"/>
  <c r="F77" i="1"/>
  <c r="H77" i="1" s="1"/>
  <c r="AM77" i="1" s="1"/>
  <c r="AN77" i="1" s="1"/>
  <c r="AO77" i="1" s="1"/>
  <c r="F107" i="1"/>
  <c r="H107" i="1" s="1"/>
  <c r="F108" i="1"/>
  <c r="H108" i="1" s="1"/>
  <c r="AM108" i="1" s="1"/>
  <c r="AN108" i="1" s="1"/>
  <c r="AO108" i="1" s="1"/>
  <c r="F110" i="1"/>
  <c r="H110" i="1" s="1"/>
  <c r="AM110" i="1" s="1"/>
  <c r="AN110" i="1" s="1"/>
  <c r="AO110" i="1" s="1"/>
  <c r="X9" i="1"/>
  <c r="X37" i="1" s="1"/>
  <c r="G145" i="1" s="1"/>
  <c r="F9" i="1"/>
  <c r="H9" i="1" s="1"/>
  <c r="F10" i="1"/>
  <c r="H10" i="1" s="1"/>
  <c r="AM10" i="1" s="1"/>
  <c r="AN10" i="1" s="1"/>
  <c r="AO10" i="1" s="1"/>
  <c r="F12" i="1"/>
  <c r="H12" i="1" s="1"/>
  <c r="AM12" i="1" s="1"/>
  <c r="AN12" i="1" s="1"/>
  <c r="AO12" i="1" s="1"/>
  <c r="F40" i="1"/>
  <c r="H40" i="1" s="1"/>
  <c r="F41" i="1"/>
  <c r="H41" i="1" s="1"/>
  <c r="AM41" i="1" s="1"/>
  <c r="AN41" i="1" s="1"/>
  <c r="AO41" i="1" s="1"/>
  <c r="F42" i="1"/>
  <c r="H42" i="1" s="1"/>
  <c r="AM42" i="1" s="1"/>
  <c r="AN42" i="1" s="1"/>
  <c r="AO42" i="1" s="1"/>
  <c r="F71" i="1"/>
  <c r="H71" i="1" s="1"/>
  <c r="F72" i="1"/>
  <c r="H72" i="1" s="1"/>
  <c r="AM72" i="1" s="1"/>
  <c r="AN72" i="1" s="1"/>
  <c r="AO72" i="1" s="1"/>
  <c r="X103" i="1"/>
  <c r="X137" i="1" s="1"/>
  <c r="G148" i="1" s="1"/>
  <c r="F103" i="1"/>
  <c r="H103" i="1" s="1"/>
  <c r="F104" i="1"/>
  <c r="H104" i="1" s="1"/>
  <c r="AM104" i="1" s="1"/>
  <c r="AN104" i="1" s="1"/>
  <c r="AO104" i="1" s="1"/>
  <c r="F105" i="1"/>
  <c r="H105" i="1" s="1"/>
  <c r="AM105" i="1" s="1"/>
  <c r="AN105" i="1" s="1"/>
  <c r="AO105" i="1" s="1"/>
  <c r="H145" i="1"/>
  <c r="H132" i="1"/>
  <c r="M132" i="1"/>
  <c r="AM95" i="1"/>
  <c r="AN95" i="1" s="1"/>
  <c r="AO95" i="1" s="1"/>
  <c r="AF131" i="1"/>
  <c r="AF97" i="1"/>
  <c r="AF65" i="1"/>
  <c r="AF132" i="1"/>
  <c r="AF34" i="1"/>
  <c r="N39" i="11"/>
  <c r="N45" i="11" s="1"/>
  <c r="N34" i="11"/>
  <c r="N27" i="11"/>
  <c r="N10" i="11"/>
  <c r="N2" i="11"/>
  <c r="T39" i="10"/>
  <c r="T45" i="10" s="1"/>
  <c r="U10" i="10" s="1"/>
  <c r="T34" i="10"/>
  <c r="T27" i="10"/>
  <c r="T10" i="10"/>
  <c r="T2" i="10"/>
  <c r="S138" i="1"/>
  <c r="W138" i="1"/>
  <c r="AF37" i="1" l="1"/>
  <c r="I145" i="1" s="1"/>
  <c r="AM14" i="1"/>
  <c r="AN14" i="1" s="1"/>
  <c r="AO14" i="1" s="1"/>
  <c r="AM132" i="1"/>
  <c r="AN132" i="1" s="1"/>
  <c r="AO132" i="1" s="1"/>
  <c r="AM32" i="1"/>
  <c r="AN32" i="1" s="1"/>
  <c r="AO32" i="1" s="1"/>
  <c r="AM97" i="1"/>
  <c r="AN97" i="1" s="1"/>
  <c r="AO97" i="1" s="1"/>
  <c r="AF100" i="1"/>
  <c r="I147" i="1" s="1"/>
  <c r="AM90" i="1"/>
  <c r="AN90" i="1" s="1"/>
  <c r="AO90" i="1" s="1"/>
  <c r="AM89" i="1"/>
  <c r="AN89" i="1" s="1"/>
  <c r="AO89" i="1" s="1"/>
  <c r="AM128" i="1"/>
  <c r="AN128" i="1" s="1"/>
  <c r="AO128" i="1" s="1"/>
  <c r="F149" i="1"/>
  <c r="AM59" i="1"/>
  <c r="AN59" i="1" s="1"/>
  <c r="AO59" i="1" s="1"/>
  <c r="AM92" i="1"/>
  <c r="AN92" i="1" s="1"/>
  <c r="AO92" i="1" s="1"/>
  <c r="AM61" i="1"/>
  <c r="AN61" i="1" s="1"/>
  <c r="AO61" i="1" s="1"/>
  <c r="AM134" i="1"/>
  <c r="AN134" i="1" s="1"/>
  <c r="AO134" i="1" s="1"/>
  <c r="AM65" i="1"/>
  <c r="AN65" i="1" s="1"/>
  <c r="AO65" i="1" s="1"/>
  <c r="T138" i="1"/>
  <c r="X138" i="1"/>
  <c r="P138" i="1"/>
  <c r="AM30" i="1"/>
  <c r="AN30" i="1" s="1"/>
  <c r="AO30" i="1" s="1"/>
  <c r="AM34" i="1"/>
  <c r="AN34" i="1" s="1"/>
  <c r="AO34" i="1" s="1"/>
  <c r="AM67" i="1"/>
  <c r="AN67" i="1" s="1"/>
  <c r="AO67" i="1" s="1"/>
  <c r="E149" i="1"/>
  <c r="AM74" i="1"/>
  <c r="AN74" i="1" s="1"/>
  <c r="AO74" i="1" s="1"/>
  <c r="AM24" i="1"/>
  <c r="AN24" i="1" s="1"/>
  <c r="AO24" i="1" s="1"/>
  <c r="AM136" i="1"/>
  <c r="AN136" i="1" s="1"/>
  <c r="AO136" i="1" s="1"/>
  <c r="AM27" i="1"/>
  <c r="AN27" i="1" s="1"/>
  <c r="AO27" i="1" s="1"/>
  <c r="AI68" i="1"/>
  <c r="J146" i="1" s="1"/>
  <c r="AM84" i="1"/>
  <c r="AN84" i="1" s="1"/>
  <c r="AO84" i="1" s="1"/>
  <c r="AM19" i="1"/>
  <c r="AN19" i="1" s="1"/>
  <c r="AO19" i="1" s="1"/>
  <c r="AM58" i="1"/>
  <c r="AN58" i="1" s="1"/>
  <c r="AO58" i="1" s="1"/>
  <c r="AM28" i="1"/>
  <c r="AN28" i="1" s="1"/>
  <c r="AO28" i="1" s="1"/>
  <c r="AM127" i="1"/>
  <c r="AN127" i="1" s="1"/>
  <c r="AO127" i="1" s="1"/>
  <c r="AM94" i="1"/>
  <c r="AN94" i="1" s="1"/>
  <c r="AO94" i="1" s="1"/>
  <c r="AM36" i="1"/>
  <c r="AN36" i="1" s="1"/>
  <c r="AO36" i="1" s="1"/>
  <c r="K149" i="1"/>
  <c r="AM107" i="1"/>
  <c r="AN107" i="1" s="1"/>
  <c r="AO107" i="1" s="1"/>
  <c r="AI100" i="1"/>
  <c r="J147" i="1" s="1"/>
  <c r="AM124" i="1"/>
  <c r="AN124" i="1" s="1"/>
  <c r="AO124" i="1" s="1"/>
  <c r="AM23" i="1"/>
  <c r="AN23" i="1" s="1"/>
  <c r="AO23" i="1" s="1"/>
  <c r="AM99" i="1"/>
  <c r="AN99" i="1" s="1"/>
  <c r="AO99" i="1" s="1"/>
  <c r="AL138" i="1"/>
  <c r="AM131" i="1"/>
  <c r="AN131" i="1" s="1"/>
  <c r="AO131" i="1" s="1"/>
  <c r="AA138" i="1"/>
  <c r="H149" i="1"/>
  <c r="AM119" i="1"/>
  <c r="AN119" i="1" s="1"/>
  <c r="AO119" i="1" s="1"/>
  <c r="H100" i="1"/>
  <c r="C147" i="1" s="1"/>
  <c r="AM71" i="1"/>
  <c r="O10" i="11"/>
  <c r="H68" i="1"/>
  <c r="C146" i="1" s="1"/>
  <c r="AM40" i="1"/>
  <c r="H37" i="1"/>
  <c r="C145" i="1" s="1"/>
  <c r="AM9" i="1"/>
  <c r="M100" i="1"/>
  <c r="D147" i="1" s="1"/>
  <c r="AM88" i="1"/>
  <c r="AN88" i="1" s="1"/>
  <c r="AO88" i="1" s="1"/>
  <c r="AI137" i="1"/>
  <c r="AF137" i="1"/>
  <c r="G146" i="1"/>
  <c r="G149" i="1" s="1"/>
  <c r="AM44" i="1"/>
  <c r="AN44" i="1" s="1"/>
  <c r="AO44" i="1" s="1"/>
  <c r="AM125" i="1"/>
  <c r="AN125" i="1" s="1"/>
  <c r="AO125" i="1" s="1"/>
  <c r="AM25" i="1"/>
  <c r="AN25" i="1" s="1"/>
  <c r="AO25" i="1" s="1"/>
  <c r="AM129" i="1"/>
  <c r="AN129" i="1" s="1"/>
  <c r="AO129" i="1" s="1"/>
  <c r="AM54" i="1"/>
  <c r="AN54" i="1" s="1"/>
  <c r="AO54" i="1" s="1"/>
  <c r="AM63" i="1"/>
  <c r="AN63" i="1" s="1"/>
  <c r="AO63" i="1" s="1"/>
  <c r="H137" i="1"/>
  <c r="AM123" i="1"/>
  <c r="AN123" i="1" s="1"/>
  <c r="AO123" i="1" s="1"/>
  <c r="M137" i="1"/>
  <c r="M37" i="1"/>
  <c r="D145" i="1" s="1"/>
  <c r="AF68" i="1"/>
  <c r="I146" i="1" s="1"/>
  <c r="AM103" i="1"/>
  <c r="AI37" i="1"/>
  <c r="J145" i="1" s="1"/>
  <c r="AM31" i="1"/>
  <c r="AN31" i="1" s="1"/>
  <c r="AO31" i="1" s="1"/>
  <c r="M68" i="1"/>
  <c r="D146" i="1" s="1"/>
  <c r="AP13" i="1" l="1"/>
  <c r="AP18" i="1"/>
  <c r="AP33" i="1"/>
  <c r="L146" i="1"/>
  <c r="M146" i="1" s="1"/>
  <c r="N146" i="1" s="1"/>
  <c r="AP22" i="1"/>
  <c r="AP29" i="1"/>
  <c r="I148" i="1"/>
  <c r="I149" i="1" s="1"/>
  <c r="AF138" i="1"/>
  <c r="J148" i="1"/>
  <c r="J149" i="1" s="1"/>
  <c r="AI138" i="1"/>
  <c r="AM37" i="1"/>
  <c r="AN9" i="1"/>
  <c r="AN103" i="1"/>
  <c r="AM137" i="1"/>
  <c r="L145" i="1"/>
  <c r="AM68" i="1"/>
  <c r="AN40" i="1"/>
  <c r="D148" i="1"/>
  <c r="D149" i="1" s="1"/>
  <c r="M138" i="1"/>
  <c r="C148" i="1"/>
  <c r="C149" i="1" s="1"/>
  <c r="H138" i="1"/>
  <c r="AM100" i="1"/>
  <c r="AN71" i="1"/>
  <c r="L147" i="1"/>
  <c r="M147" i="1" s="1"/>
  <c r="N147" i="1" s="1"/>
  <c r="M145" i="1" l="1"/>
  <c r="N145" i="1" s="1"/>
  <c r="AN100" i="1"/>
  <c r="AP100" i="1" s="1"/>
  <c r="AO71" i="1"/>
  <c r="AO100" i="1" s="1"/>
  <c r="AN68" i="1"/>
  <c r="AP68" i="1" s="1"/>
  <c r="AO40" i="1"/>
  <c r="AO68" i="1" s="1"/>
  <c r="AM138" i="1"/>
  <c r="L148" i="1"/>
  <c r="M148" i="1" s="1"/>
  <c r="N148" i="1" s="1"/>
  <c r="AN137" i="1"/>
  <c r="AO103" i="1"/>
  <c r="AO137" i="1" s="1"/>
  <c r="AN37" i="1"/>
  <c r="AP37" i="1" s="1"/>
  <c r="AO9" i="1"/>
  <c r="AO37" i="1" l="1"/>
  <c r="AO138" i="1" s="1"/>
  <c r="AP8" i="1"/>
  <c r="L149" i="1"/>
  <c r="M149" i="1" s="1"/>
  <c r="N149" i="1" s="1"/>
  <c r="N155" i="1" s="1"/>
  <c r="AN138" i="1"/>
  <c r="AP137" i="1"/>
  <c r="O152" i="1" l="1"/>
  <c r="N151" i="1"/>
</calcChain>
</file>

<file path=xl/sharedStrings.xml><?xml version="1.0" encoding="utf-8"?>
<sst xmlns="http://schemas.openxmlformats.org/spreadsheetml/2006/main" count="1247" uniqueCount="415">
  <si>
    <t>TOTAL</t>
  </si>
  <si>
    <t>1. Personnel</t>
  </si>
  <si>
    <t>2.Travel and subsistence</t>
  </si>
  <si>
    <t>3.External assistance</t>
  </si>
  <si>
    <t>6.Consumables</t>
  </si>
  <si>
    <t>7.Other costs</t>
  </si>
  <si>
    <t>A1</t>
  </si>
  <si>
    <t>Evaluation des besoins et des liens possibles entre systèmes d'information existants afin d'optimiser le système d'information milieu marin</t>
  </si>
  <si>
    <t>Number of
person-days</t>
  </si>
  <si>
    <t>Direct personnel costs (Daily rate x person-days)</t>
  </si>
  <si>
    <t>Purpose of travel/number of trips and persons travelling, duration of trip (in days)</t>
  </si>
  <si>
    <t>Travel costs</t>
  </si>
  <si>
    <t>Subsistence costs</t>
  </si>
  <si>
    <t>Total travel and subsistence costs (A+B)</t>
  </si>
  <si>
    <t>Costs</t>
  </si>
  <si>
    <t>5. Purchase or lease of land (long term otherwise -&gt; 3. External assisatance costs)</t>
  </si>
  <si>
    <t>Action #</t>
  </si>
  <si>
    <t>Actual cost</t>
  </si>
  <si>
    <t>Durable goods: 4.c Prototype</t>
  </si>
  <si>
    <t>Durable goods: 4.b Equipment</t>
  </si>
  <si>
    <t>Durable goods: 4.a Infrastructure</t>
  </si>
  <si>
    <t>Description of land purchase / long-term lease / one-off compensation</t>
  </si>
  <si>
    <t>Estimated cost per hectare (rounded to the nearest euro) - A</t>
  </si>
  <si>
    <t>Area (hectares) - B</t>
  </si>
  <si>
    <t>Associated     charges (euro) -C</t>
  </si>
  <si>
    <t>Expected cost (euro) : (AxB)+C</t>
  </si>
  <si>
    <t xml:space="preserve">Type of staff </t>
  </si>
  <si>
    <t xml:space="preserve">Category/Role in the project </t>
  </si>
  <si>
    <t xml:space="preserve">Daily rate   </t>
  </si>
  <si>
    <t>Destination</t>
  </si>
  <si>
    <t>Procedure</t>
  </si>
  <si>
    <t>Description</t>
  </si>
  <si>
    <t>Beneficiary</t>
  </si>
  <si>
    <t>Number of person-days</t>
  </si>
  <si>
    <t>200 words max. ‘carrying out impact assessment’, ‘maintenance of …’, ‘renting of …’, ‘consultancy on …’, ‘web page development’, ‘intra-muros assistance’, ‘organisation of dissemination event’, 'organisation of conference'</t>
  </si>
  <si>
    <t>ex: ‘public tender’, ‘direct treaty’, ‘framework contract’, etc.</t>
  </si>
  <si>
    <r>
      <t>ex:</t>
    </r>
    <r>
      <rPr>
        <i/>
        <sz val="8"/>
        <color indexed="8"/>
        <rFont val="Arial"/>
        <family val="2"/>
      </rPr>
      <t>. ‘supporting steel construction’, ‘foundation of installation’, ‘fencing’ etc.</t>
    </r>
  </si>
  <si>
    <t>Depreciation   (eligible cost)</t>
  </si>
  <si>
    <r>
      <t xml:space="preserve">
</t>
    </r>
    <r>
      <rPr>
        <i/>
        <sz val="8"/>
        <color indexed="8"/>
        <rFont val="Arial"/>
        <family val="2"/>
      </rPr>
      <t>e.g. ‘public tender’, ‘direct treaty’, ‘framework contract’, etc.</t>
    </r>
  </si>
  <si>
    <t xml:space="preserve">Procedure
</t>
  </si>
  <si>
    <t xml:space="preserve">Description
</t>
  </si>
  <si>
    <t xml:space="preserve">Depreciation   (eligible cost)
</t>
  </si>
  <si>
    <r>
      <t xml:space="preserve">8. Overheads : </t>
    </r>
    <r>
      <rPr>
        <i/>
        <sz val="8"/>
        <color indexed="8"/>
        <rFont val="Arial"/>
        <family val="2"/>
      </rPr>
      <t/>
    </r>
  </si>
  <si>
    <t>for the LIFE IP projects, the cost of durable goods purchased by beneficiaries that are public bodies or private non-commercial organisations shall be considered eligible at 100%, if the organisation complies with all conditions set in the Grant Agreement. In this case, the depreciation amount indicated should be the same as the actual cost.</t>
  </si>
  <si>
    <r>
      <t xml:space="preserve">ex : </t>
    </r>
    <r>
      <rPr>
        <i/>
        <sz val="8"/>
        <color indexed="8"/>
        <rFont val="Arial"/>
        <family val="2"/>
      </rPr>
      <t>‘laptop computer’, ‘database software (off-the-shelf or developed under sub-contract)’, ‘measurement equipment’, ‘mowing machine’, etc.</t>
    </r>
  </si>
  <si>
    <t>Ex : senior engineer/project manager; technician/data analysis, administrative/financial management etc.)</t>
  </si>
  <si>
    <t>e.g. ‘public tender’, ‘direct treaty’, ‘framework contract’, etc.</t>
  </si>
  <si>
    <t>Give a clear description of the prototype.</t>
  </si>
  <si>
    <t>Associated charges (euro) -C</t>
  </si>
  <si>
    <t>‘public tender’, ‘direct treaty’, ‘framework contract’, 'call for proposal' etc.</t>
  </si>
  <si>
    <t>(Daily rate) x (number of person-days)</t>
  </si>
  <si>
    <t>Nombre de personnes par jour dédiée à l'action. 
pour l'AFB un temps plein equivault à 17 jours par mois (hors vacances, absences, etc), ie : un temps plein sur 1 action sur la premiere phase du projet (2ans) = 408 jours</t>
  </si>
  <si>
    <t>Catérogie de cout</t>
  </si>
  <si>
    <t xml:space="preserve">3.External assistance </t>
  </si>
  <si>
    <t>Indiquer ici le nom de l'organisme bénéficiaire en charge de l'action</t>
  </si>
  <si>
    <t>Indiquer dans la mesure du possible : From ... - To ...
Travelling for field trip /  Travelling for meeting / Travelling for meeting and field trip / European networking /</t>
  </si>
  <si>
    <t>Indiquer "additional" s'il s'agit d'un personnel embauché pour le projet à compter de la date de démarrage - ou si la personne est détachée sur le projet (lettre de son suppérieur) à mi-temps par exemple,
S'il s'agit d'un personnel permanent établissement publique indiquer / "PREMANENT" - (NB : in fine, et sur la totalite du projet, la contribution publique doit être égale ou supérieure à 102% des frais de personnels permanents engagés dans le projet pour les établissements plublics)
-&gt; Si une action est realisée par un personnel permanent + additionel : scinder et créer 2 lignes</t>
  </si>
  <si>
    <t>indiquer ici s'il s'agit d'un ‘public tender’, ‘direct treaty’, ‘framework contract’, etc.</t>
  </si>
  <si>
    <t xml:space="preserve">Frais généraux </t>
  </si>
  <si>
    <r>
      <t>8. Overheads</t>
    </r>
    <r>
      <rPr>
        <b/>
        <i/>
        <sz val="12"/>
        <color rgb="FFFF0000"/>
        <rFont val="Arial"/>
        <family val="2"/>
      </rPr>
      <t xml:space="preserve">
7%</t>
    </r>
  </si>
  <si>
    <t>F2</t>
  </si>
  <si>
    <t xml:space="preserve">Destination     
From-To  </t>
  </si>
  <si>
    <t>Détails</t>
  </si>
  <si>
    <t>Information requise</t>
  </si>
  <si>
    <t xml:space="preserve"> Calculé automatiquement =7% du budget, hors achat et location de terrrain (telephone, communication costs, photocopies, office material, water, gas, Catering costs for normal meeting activities…)</t>
  </si>
  <si>
    <t>AFB : indemnites par repas : 15,25€ (France)</t>
  </si>
  <si>
    <t>No de l'action</t>
  </si>
  <si>
    <t>Intitulé de l'action</t>
  </si>
  <si>
    <t>A : Actions préparatoires</t>
  </si>
  <si>
    <t>A3</t>
  </si>
  <si>
    <t>A4</t>
  </si>
  <si>
    <t>A5</t>
  </si>
  <si>
    <t>C : Actions concrètes</t>
  </si>
  <si>
    <t>C1</t>
  </si>
  <si>
    <t>C2</t>
  </si>
  <si>
    <t>C3</t>
  </si>
  <si>
    <t>C4</t>
  </si>
  <si>
    <t>C5</t>
  </si>
  <si>
    <t>C6</t>
  </si>
  <si>
    <t>C8</t>
  </si>
  <si>
    <t>C9</t>
  </si>
  <si>
    <t>C10</t>
  </si>
  <si>
    <t>C11</t>
  </si>
  <si>
    <t>Mettre en place des actions communes de gestion sur des enjeux transfrontaliers (enjeux habitats/sites contigus ou de gestion d'activité par exemple).</t>
  </si>
  <si>
    <t>C12</t>
  </si>
  <si>
    <t xml:space="preserve">Animer un secrétariat technique en partageant les bonnes pratiques : traduction et mise en ligne de supports d’information (documents méthodologiques, bases de données, outils de communication, retours d’expériences de modalités de gestion). Organiser des séminaires biogéographiques thématiques (par exemple sur l’évaluation de l’état de conservation des habitats ou les mesures de gestion). </t>
  </si>
  <si>
    <t>C13</t>
  </si>
  <si>
    <t>Evaluer la cohérence du réseau et le cas échéant formuler avec l’ensemble des acteurs des propositions de modifications du réseau de sites Natura 2000 pour les habitats marins pour 2025.</t>
  </si>
  <si>
    <t>D : Suivi des effets des actions du projet</t>
  </si>
  <si>
    <t>D1</t>
  </si>
  <si>
    <t>D3</t>
  </si>
  <si>
    <t>D4</t>
  </si>
  <si>
    <t>D5</t>
  </si>
  <si>
    <t>Suivi des effets de renforcement des capacités.</t>
  </si>
  <si>
    <t>D6</t>
  </si>
  <si>
    <t xml:space="preserve">E : sensibilisation et dissémination des résultats </t>
  </si>
  <si>
    <t>E1</t>
  </si>
  <si>
    <t>Dissémination dans les différents secteurs d'activités:
- Organiser des rencontres entre les acteurs (toutes activités y compris la recherche) sur l'intégration de Natura 2000.
- Faciliter le montage de projets contribuant à la prise en compte de Natura 2000 (projets H2020)</t>
  </si>
  <si>
    <t>E2</t>
  </si>
  <si>
    <t>E3</t>
  </si>
  <si>
    <t>E4</t>
  </si>
  <si>
    <t>Actions de mise en réseau avec d'autres projets (projets Life ou non). 
Diffuser les résultats du projet :
- mers régionales: présenter les avancées du projet au sein des réunions annuelles des groupes de discussion ad hoc des conventions de mers régionales.
- réseau MedPAN: organiser une réunion thématique et proposer une formation pour les membres du réseau.
- porteurs de PI: organiser une rencontre rassemblant les porteurs de projets intégrés Nature</t>
  </si>
  <si>
    <t xml:space="preserve">F : gestion et suivi de projet </t>
  </si>
  <si>
    <t>F1</t>
  </si>
  <si>
    <t>Gestion administrative et financière.</t>
  </si>
  <si>
    <t>F3</t>
  </si>
  <si>
    <t>F4</t>
  </si>
  <si>
    <t>Bancariser et diffuser les données du PI, en alimentant des bases de données de référence nationales et internationales et participer à la mise en place du système d’information Natura 2000 sur le milieu marin.</t>
  </si>
  <si>
    <t>F5</t>
  </si>
  <si>
    <t xml:space="preserve">Développer une démarche d'écoresponsabilité pour l'ensemble des bénéficiaires </t>
  </si>
  <si>
    <t>After Life plan</t>
  </si>
  <si>
    <r>
      <t xml:space="preserve">Couts AFB :  ex : Manager : 553€/jour ; Chargé de mission : 254€/jour ; Chargé de mission géomatique 212 € / jour, agent de terrain : 222€/jour
</t>
    </r>
    <r>
      <rPr>
        <i/>
        <u/>
        <sz val="8"/>
        <color theme="1"/>
        <rFont val="Arial"/>
        <family val="2"/>
      </rPr>
      <t>[attention ces chiffres sont susceptibles d'être modifiés - merci de les utiliser malgré tout dans un premier temps]</t>
    </r>
  </si>
  <si>
    <t>Informations utiles</t>
  </si>
  <si>
    <t>Sous total (hors couts de fonctionnement et hors 5. Purchase or lease of land</t>
  </si>
  <si>
    <t xml:space="preserve">à chiffrer </t>
  </si>
  <si>
    <t>Bank charges, conference fees, insurance costs when these costs originate solely from the project implementation, etc.
Auditor costs related to the auditing of the project's financial reports (total audit cost for all beneficiaries as a consolidated amount in the proposal, to be incurred by the coordinating beneficiary
Conference fees : eligible if the project is presented at the conference
financial support to third parties
bank guarantee
travels of subcontractors or related persons not directly working on the project
Costs for translation of reports
Car rental</t>
  </si>
  <si>
    <t>A2.1</t>
  </si>
  <si>
    <t>A2.2</t>
  </si>
  <si>
    <t>A2.3</t>
  </si>
  <si>
    <t>C7.1</t>
  </si>
  <si>
    <t>C7.2</t>
  </si>
  <si>
    <t>C7.3</t>
  </si>
  <si>
    <t>C14/D2</t>
  </si>
  <si>
    <t>D2/C14</t>
  </si>
  <si>
    <t>Direct personnel costs</t>
  </si>
  <si>
    <t>AFB</t>
  </si>
  <si>
    <t>IFREMER</t>
  </si>
  <si>
    <t>Thématique initiale de la notre conceptuelle</t>
  </si>
  <si>
    <t xml:space="preserve">PAD / .doc ? </t>
  </si>
  <si>
    <t>equipe lIFE</t>
  </si>
  <si>
    <t>Benef.1</t>
  </si>
  <si>
    <t>contact B1</t>
  </si>
  <si>
    <t>Benef. 2</t>
  </si>
  <si>
    <t>contact B2</t>
  </si>
  <si>
    <t>Benef.3</t>
  </si>
  <si>
    <t>contact B3</t>
  </si>
  <si>
    <t>Benef.4</t>
  </si>
  <si>
    <t>contact B4</t>
  </si>
  <si>
    <t>Implication DEB ?</t>
  </si>
  <si>
    <t>EX-SPN ?</t>
  </si>
  <si>
    <t>contact bénéficiaire 1</t>
  </si>
  <si>
    <t>Relecteurs</t>
  </si>
  <si>
    <t>priorité (action ou sous action?)</t>
  </si>
  <si>
    <t>ETP</t>
  </si>
  <si>
    <t>Estimation budgétaire (M€)</t>
  </si>
  <si>
    <t>Durée (année)</t>
  </si>
  <si>
    <t>Habitat</t>
  </si>
  <si>
    <t>Type de facteurs d'influence</t>
  </si>
  <si>
    <t>commentaires</t>
  </si>
  <si>
    <t xml:space="preserve">1. Gouvernance et coordination des politiques maritimes </t>
  </si>
  <si>
    <t xml:space="preserve">Caractériser et évaluer le dispositif actuel de gouvernance de Natura 2000 en mer pour l'améliorer </t>
  </si>
  <si>
    <t>FLF</t>
  </si>
  <si>
    <r>
      <rPr>
        <b/>
        <sz val="11"/>
        <rFont val="Calibri"/>
        <family val="2"/>
      </rPr>
      <t>Hervé Moalic</t>
    </r>
    <r>
      <rPr>
        <sz val="11"/>
        <rFont val="Calibri"/>
        <family val="2"/>
      </rPr>
      <t xml:space="preserve">
1. Diane Vaschalde, ONEMA (pour la gouvernance lagunes)
2. Gaëlle Amice
</t>
    </r>
    <r>
      <rPr>
        <sz val="11"/>
        <rFont val="Calibri"/>
        <family val="2"/>
      </rPr>
      <t>3. PNMBA</t>
    </r>
  </si>
  <si>
    <t>Tiphaine Rivière.</t>
  </si>
  <si>
    <t>transversal</t>
  </si>
  <si>
    <t>commentaires Med: gouvernance lagunes en LR. quid des îlots?</t>
  </si>
  <si>
    <t xml:space="preserve">Connaissance en écologie et biologie
</t>
  </si>
  <si>
    <t>pad</t>
  </si>
  <si>
    <t>Construire une stratégie d'évaluation des habitats marins</t>
  </si>
  <si>
    <t>BP</t>
  </si>
  <si>
    <r>
      <rPr>
        <b/>
        <sz val="11"/>
        <rFont val="Calibri"/>
        <family val="2"/>
      </rPr>
      <t xml:space="preserve">Florence Cayocca (groupe de travail en cours) </t>
    </r>
    <r>
      <rPr>
        <sz val="11"/>
        <rFont val="Calibri"/>
        <family val="2"/>
      </rPr>
      <t xml:space="preserve">
</t>
    </r>
    <r>
      <rPr>
        <sz val="11"/>
        <rFont val="Calibri"/>
        <family val="2"/>
      </rPr>
      <t>1. MNHN</t>
    </r>
    <r>
      <rPr>
        <sz val="11"/>
        <rFont val="Calibri"/>
        <family val="2"/>
      </rPr>
      <t xml:space="preserve">
2. David Corman, Philippe Le Nilliot., Elodie Damier.
3. Boris Daniel, Guillaume Bernard.
</t>
    </r>
    <r>
      <rPr>
        <sz val="11"/>
        <rFont val="Calibri"/>
        <family val="2"/>
      </rPr>
      <t>4. Elodie Damier, 
5. MNHN, Sophie Beauvais, Boris Daniel</t>
    </r>
    <r>
      <rPr>
        <sz val="11"/>
        <rFont val="Calibri"/>
        <family val="2"/>
      </rPr>
      <t xml:space="preserve">
Guillaume Paquigon</t>
    </r>
  </si>
  <si>
    <t>MNHN - SPN</t>
  </si>
  <si>
    <r>
      <t xml:space="preserve">Sophie Beauvais
Karine Dedieu ? (à contacter)
Gwenola de Roton
</t>
    </r>
    <r>
      <rPr>
        <sz val="11"/>
        <rFont val="Calibri"/>
        <family val="2"/>
      </rPr>
      <t>PNMBA</t>
    </r>
  </si>
  <si>
    <t>tous les habitats 
3. lister les 10 sites, responsabilité pour quels habitats sur ces 10 sites</t>
  </si>
  <si>
    <t>Le Life ne financera pas un Cartham 2 mais un peu de connaissance sur une dizaines de sites éventuellement. L'acquisition de données sur les habitats sera notamment réalisée sur les aspects d'évaluation.
Le 4. inclut Carthamet en MED
Indicateurs posidonie: EBQI</t>
  </si>
  <si>
    <t>Méthodologie d’évaluation de l’état de conservation des habitats marins</t>
  </si>
  <si>
    <t>Acquisition de connaissance - compléments de connaissance et développements technologiques pour la gestion et l'évaluation et organisation des futures acquisitions de données</t>
  </si>
  <si>
    <t>3. Implication des secteurs d’activités et évaluation des effets sociaux et économiques</t>
  </si>
  <si>
    <t>Améliorer les connaissances sur les activités et les usagers en appui à la gestion, à l'évaluation et à la communication</t>
  </si>
  <si>
    <r>
      <rPr>
        <b/>
        <sz val="11"/>
        <rFont val="Calibri"/>
        <family val="2"/>
      </rPr>
      <t>Diane Vaschalde</t>
    </r>
    <r>
      <rPr>
        <sz val="11"/>
        <rFont val="Calibri"/>
        <family val="2"/>
      </rPr>
      <t xml:space="preserve">
antennes (Sylvaine Ize en Med)</t>
    </r>
  </si>
  <si>
    <t xml:space="preserve">PNR GDM ? </t>
  </si>
  <si>
    <t xml:space="preserve">TVES ? </t>
  </si>
  <si>
    <t>PNMBA
Antonin Hubert (MMN)</t>
  </si>
  <si>
    <t>Tous les habitats</t>
  </si>
  <si>
    <t xml:space="preserve">combien de sites n'ont pas de diagnostic  SE (+/- les 15 docobs à faire)
L'évaluation sociale et économique pourrait inclure les perspectives futures?
</t>
  </si>
  <si>
    <t>6. Planifier la gestion des sites et du réseau Natura 2000 habitats marins</t>
  </si>
  <si>
    <t xml:space="preserve">Définition de plans de gestion par façade biogéographique pour chaque habitat </t>
  </si>
  <si>
    <r>
      <rPr>
        <b/>
        <sz val="11"/>
        <rFont val="Calibri"/>
        <family val="2"/>
      </rPr>
      <t>Vincent Toison</t>
    </r>
    <r>
      <rPr>
        <sz val="11"/>
        <rFont val="Calibri"/>
        <family val="2"/>
      </rPr>
      <t xml:space="preserve">
1. Boris Daniel, Gwenola de Roton
2. Tiphaine Rivière
PNM
PNMI</t>
    </r>
  </si>
  <si>
    <t>EN3</t>
  </si>
  <si>
    <t>PNMBA</t>
  </si>
  <si>
    <t>Tous les habitats N2K</t>
  </si>
  <si>
    <t>1 ETP?</t>
  </si>
  <si>
    <t>10. Gestion de projet et éco-responsabilité</t>
  </si>
  <si>
    <r>
      <rPr>
        <b/>
        <sz val="11"/>
        <rFont val="Calibri"/>
        <family val="2"/>
      </rPr>
      <t xml:space="preserve">Annie Birolleau </t>
    </r>
    <r>
      <rPr>
        <sz val="11"/>
        <rFont val="Calibri"/>
        <family val="2"/>
      </rPr>
      <t>/ David Corman
AFB</t>
    </r>
  </si>
  <si>
    <t>EN3 et LM3</t>
  </si>
  <si>
    <t xml:space="preserve">Améliorer la gouvernance Natura 2000 </t>
  </si>
  <si>
    <r>
      <rPr>
        <b/>
        <sz val="11"/>
        <rFont val="Calibri"/>
        <family val="2"/>
      </rPr>
      <t>Gaelle AMICE (et Hervé MOALIC pour lien avec action Prépa)</t>
    </r>
    <r>
      <rPr>
        <sz val="11"/>
        <rFont val="Calibri"/>
        <family val="2"/>
      </rPr>
      <t xml:space="preserve">
1. Antennes
</t>
    </r>
    <r>
      <rPr>
        <b/>
        <sz val="11"/>
        <rFont val="Calibri"/>
        <family val="2"/>
      </rPr>
      <t xml:space="preserve">- </t>
    </r>
    <r>
      <rPr>
        <sz val="11"/>
        <rFont val="Calibri"/>
        <family val="2"/>
      </rPr>
      <t>Gaëlle Amice. ou Life PAPL</t>
    </r>
    <r>
      <rPr>
        <sz val="11"/>
        <rFont val="Calibri"/>
        <family val="2"/>
      </rPr>
      <t xml:space="preserve">
- Un représentant PNM
- Xavier Harlay.
- GNB ?
- PNMI/GNB/PNRA / Diane / Laure /</t>
    </r>
    <r>
      <rPr>
        <sz val="11"/>
        <rFont val="Calibri"/>
        <family val="2"/>
      </rPr>
      <t>PNMBA (Benoit Dumeau)/</t>
    </r>
    <r>
      <rPr>
        <sz val="11"/>
        <rFont val="Calibri"/>
        <family val="2"/>
      </rPr>
      <t xml:space="preserve">
2.
-  Muriel Chevrier (DCSMM)
- ONEMA (à préciser)</t>
    </r>
  </si>
  <si>
    <t>Gwenola De Roton (MMN)</t>
  </si>
  <si>
    <t>intertidal ?</t>
  </si>
  <si>
    <t>L'idée n'est pas de créer de nouvelles instances (remarque récurrente), mais de fluidifier voire simplifier la gouvernance et également de la rendre plus représentative si besoin.
Les actions (contenu, localisation…) pourront être précisées lors de l'action préparatoire A1 en début de projet</t>
  </si>
  <si>
    <t>2. Renforcement des capacités</t>
  </si>
  <si>
    <t>Mettre en œuvre le plan de renforcement de capacité</t>
  </si>
  <si>
    <r>
      <rPr>
        <b/>
        <sz val="11"/>
        <rFont val="Calibri"/>
        <family val="2"/>
      </rPr>
      <t xml:space="preserve">Elodie Klesczewski </t>
    </r>
    <r>
      <rPr>
        <sz val="11"/>
        <rFont val="Calibri"/>
        <family val="2"/>
      </rPr>
      <t>(Aten -&gt; AFB/</t>
    </r>
    <r>
      <rPr>
        <sz val="11"/>
        <rFont val="Calibri"/>
        <family val="2"/>
      </rPr>
      <t>DREC)</t>
    </r>
  </si>
  <si>
    <t>Développement et mise en ligne d'une boîte à outils évolutive</t>
  </si>
  <si>
    <r>
      <rPr>
        <b/>
        <sz val="11"/>
        <rFont val="Calibri"/>
        <family val="2"/>
      </rPr>
      <t>Laure</t>
    </r>
    <r>
      <rPr>
        <sz val="11"/>
        <rFont val="Calibri"/>
        <family val="2"/>
      </rPr>
      <t xml:space="preserve"> (Sylvaine Ize en Med), Vincent Toison, SIG, </t>
    </r>
    <r>
      <rPr>
        <b/>
        <sz val="11"/>
        <rFont val="Calibri"/>
        <family val="2"/>
      </rPr>
      <t>ATEN</t>
    </r>
    <r>
      <rPr>
        <sz val="11"/>
        <rFont val="Calibri"/>
        <family val="2"/>
      </rPr>
      <t>, Isabelle, MNHN</t>
    </r>
  </si>
  <si>
    <t>doc sur A:/</t>
  </si>
  <si>
    <t xml:space="preserve">Analyse de risque des pressions concomitantes sur les habitats de « ZSC atelier » - Recommandations pour la gestion des effets cumulés </t>
  </si>
  <si>
    <r>
      <t xml:space="preserve">Antennes : </t>
    </r>
    <r>
      <rPr>
        <b/>
        <sz val="11"/>
        <rFont val="Calibri"/>
        <family val="2"/>
      </rPr>
      <t>Guillaume Paquignon</t>
    </r>
    <r>
      <rPr>
        <sz val="11"/>
        <rFont val="Calibri"/>
        <family val="2"/>
      </rPr>
      <t>,Guillaume Bernard en Med, Gwenola De Roton en MMN
MNHN</t>
    </r>
  </si>
  <si>
    <t>Sophie Beauvais
Karine Dedieu ? (à contacter)</t>
  </si>
  <si>
    <t>habitats en interaction forte avec activités humaines</t>
  </si>
  <si>
    <t>1 à 2 projets par façade en même temps. Cibler sur les habitats à fort enjeux et/ou pression forte, cf les fiches OLT. 12 zones ateliers sur les 8 ans? 3 tous les 2 ans?</t>
  </si>
  <si>
    <r>
      <rPr>
        <b/>
        <sz val="11"/>
        <rFont val="Calibri"/>
        <family val="2"/>
      </rPr>
      <t>Sylvain Michel, Stéphanie Tachoires</t>
    </r>
    <r>
      <rPr>
        <sz val="11"/>
        <rFont val="Calibri"/>
        <family val="2"/>
      </rPr>
      <t xml:space="preserve">, MNHN
Morgane Remaud (MMN)
</t>
    </r>
    <r>
      <rPr>
        <sz val="11"/>
        <rFont val="Calibri"/>
        <family val="2"/>
      </rPr>
      <t>-représentants PNM (Kevin Leleu) + ...</t>
    </r>
    <r>
      <rPr>
        <sz val="11"/>
        <rFont val="Calibri"/>
        <family val="2"/>
      </rPr>
      <t xml:space="preserve">
</t>
    </r>
  </si>
  <si>
    <t>4. Actions de conservation et de diminution des pressions sur les habitats marins</t>
  </si>
  <si>
    <t>Mise en place de zones réglementées au titre de la protection des habitats d’intérêt communautaire</t>
  </si>
  <si>
    <r>
      <t>Vincent Toison</t>
    </r>
    <r>
      <rPr>
        <sz val="11"/>
        <rFont val="Calibri"/>
        <family val="2"/>
      </rPr>
      <t xml:space="preserve">
Antennes (relecture)
PNM</t>
    </r>
  </si>
  <si>
    <t>Gwenola De Roton (MMN)
Guillaume PAQUIGNON</t>
  </si>
  <si>
    <t>action ponctuelle, pas régulière sur la durée du projet</t>
  </si>
  <si>
    <t>Développement des mouillages de plaisance et du balisage de moindre impact</t>
  </si>
  <si>
    <r>
      <rPr>
        <b/>
        <sz val="11"/>
        <rFont val="Calibri"/>
        <family val="2"/>
      </rPr>
      <t>- Sylvaine Ize
Cécile Gicquel
- (Guillaume Bernard en Med, Morgane Remaud en MMN (déchets))</t>
    </r>
    <r>
      <rPr>
        <sz val="11"/>
        <rFont val="Calibri"/>
        <family val="2"/>
      </rPr>
      <t xml:space="preserve">
-représentants PNM (Matthieu Cabaussel) + ...</t>
    </r>
    <r>
      <rPr>
        <i/>
        <sz val="11"/>
        <rFont val="Calibri"/>
        <family val="2"/>
      </rPr>
      <t xml:space="preserve">
Patrick Pouline (zones accumulation des déchets)
Sylvain Michel (ENI, anodes, anti-fouling, transport)</t>
    </r>
  </si>
  <si>
    <t>FIN ?</t>
  </si>
  <si>
    <t xml:space="preserve">Sur les mouillages, une question cruciale de montage financier de l'action pour permettre un retour sur investissement.
Sur actions antifouling, voir avec Agences de l'eau et actions complémentaires?
Sur les actions d'enlèvement, étudier le financement par d'autres fonds (ex : FEADER sur l'estran, ou les pneux en </t>
  </si>
  <si>
    <t>Développement des mouillages de moindre impact pour la grande plaisance en Méditerranée</t>
  </si>
  <si>
    <t>pneus, dechets etc. MODIFIER LE TITRE</t>
  </si>
  <si>
    <t>Expérimenter des technologies de moindre impact sur les habitats naturels marins</t>
  </si>
  <si>
    <t>antennes</t>
  </si>
  <si>
    <t>Formule à trouver. Appel à projet ou guichet ? Orienter selon des thématiques (activités / habitat…) ?
2 appels à projets de 400 000€? [Attn: cf le financial support de 100 000 € max (giudelines life)]</t>
  </si>
  <si>
    <t>Modifier les comportements pour limiter les effets des activités sur les habitats sensibles</t>
  </si>
  <si>
    <r>
      <rPr>
        <b/>
        <sz val="11"/>
        <rFont val="Calibri"/>
        <family val="2"/>
      </rPr>
      <t>Stéphanie Tachoires, Margaux Pinel?</t>
    </r>
    <r>
      <rPr>
        <sz val="11"/>
        <rFont val="Calibri"/>
        <family val="2"/>
      </rPr>
      <t xml:space="preserve"> Richard Le Coz ? communication (siège et PNM)</t>
    </r>
    <r>
      <rPr>
        <b/>
        <sz val="11"/>
        <rFont val="Calibri"/>
        <family val="2"/>
      </rPr>
      <t xml:space="preserve">
PNMBA: Benoît Dumeau
</t>
    </r>
    <r>
      <rPr>
        <sz val="11"/>
        <rFont val="Calibri"/>
        <family val="2"/>
      </rPr>
      <t>Antennes (</t>
    </r>
    <r>
      <rPr>
        <b/>
        <sz val="11"/>
        <rFont val="Calibri"/>
        <family val="2"/>
      </rPr>
      <t>Tiphaine Rivière</t>
    </r>
    <r>
      <rPr>
        <sz val="11"/>
        <rFont val="Calibri"/>
        <family val="2"/>
      </rPr>
      <t xml:space="preserve"> en Med)</t>
    </r>
  </si>
  <si>
    <t>Antonin Hubert (MMN)</t>
  </si>
  <si>
    <t>actions innovantes pour les plongeurs. Conception d'outils: reglettes innovantes sur les habitats, etc).</t>
  </si>
  <si>
    <t>8. Financement</t>
  </si>
  <si>
    <t>Coûts, efficacité et financement du réseau Natura 2 000 : analyser les dispositifs actuels, proposer et mettre en œuvre une stratégie de financement pérenne et coordonnée</t>
  </si>
  <si>
    <r>
      <t xml:space="preserve">- Diane Vaschalde (coordination avec l'Ifremer)
- </t>
    </r>
    <r>
      <rPr>
        <b/>
        <sz val="11"/>
        <rFont val="Calibri"/>
        <family val="2"/>
      </rPr>
      <t>antennes (Céline Maurer en Med, Bertrand Augé en Atl, Christophe Aulert en MMN)</t>
    </r>
    <r>
      <rPr>
        <sz val="11"/>
        <rFont val="Calibri"/>
        <family val="2"/>
      </rPr>
      <t xml:space="preserve">
- antennes (Sylvaine Ize Med) / Hervé Moalic 
</t>
    </r>
  </si>
  <si>
    <t>EN3, LM</t>
  </si>
  <si>
    <t>1 ETP interne ?</t>
  </si>
  <si>
    <t>1 ETP dédié sur les 8 ans + qq études (amure, etc)</t>
  </si>
  <si>
    <t>9. Coopération internationale</t>
  </si>
  <si>
    <r>
      <t>Olivier Abellard</t>
    </r>
    <r>
      <rPr>
        <sz val="11"/>
        <rFont val="Calibri"/>
        <family val="2"/>
      </rPr>
      <t>, Xavier Harlay et Olivier Musard, antennes : Boris Daniel en Med, Guillaume PAQUIGNON</t>
    </r>
  </si>
  <si>
    <t>OEC ?</t>
  </si>
  <si>
    <t>MEDPAN ?</t>
  </si>
  <si>
    <t>Morgane Remaud (MMN)</t>
  </si>
  <si>
    <t>Actions ponctuelles, pas forcément régulières sur les 7 ans. +/-4 sites.</t>
  </si>
  <si>
    <t>PNMBA contributeur possible</t>
  </si>
  <si>
    <t>Organisation informelle de secrétairaits type"RAC" et travail sur possibilité de mettre en place à l'échelle européenne après le Projet intégré?
Why?: suite au sémainire de st malo, besoins forts mais pas de suites envisagées. Plateforme euorpéenne pour partage Natura 2000, page marine (reboucler avec action de dissméination du projet intégré).</t>
  </si>
  <si>
    <t>1 réunion. Début en 2022-2023. 1 ETP 1 an pour analyse.</t>
  </si>
  <si>
    <t xml:space="preserve">Evaluation des effets des mesures Natura 2000 sur les activités et les usagers </t>
  </si>
  <si>
    <t>Diane Vaschalde</t>
  </si>
  <si>
    <t>UNICEM ?</t>
  </si>
  <si>
    <t>TVES?</t>
  </si>
  <si>
    <t>5. Evaluation de l’état de conservation</t>
  </si>
  <si>
    <t>Évaluation de l'état de conservation des habitats </t>
  </si>
  <si>
    <r>
      <rPr>
        <b/>
        <sz val="11"/>
        <rFont val="Calibri"/>
        <family val="2"/>
      </rPr>
      <t>Sophie Beauva</t>
    </r>
    <r>
      <rPr>
        <sz val="11"/>
        <rFont val="Calibri"/>
        <family val="2"/>
      </rPr>
      <t>is,</t>
    </r>
    <r>
      <rPr>
        <b/>
        <sz val="11"/>
        <rFont val="Calibri"/>
        <family val="2"/>
      </rPr>
      <t xml:space="preserve"> Karine Dedieu, Anne-Sophie Barnay</t>
    </r>
    <r>
      <rPr>
        <sz val="11"/>
        <rFont val="Calibri"/>
        <family val="2"/>
      </rPr>
      <t>, Isabelle Gailhard-Rocher, MNHN,</t>
    </r>
    <r>
      <rPr>
        <sz val="11"/>
        <rFont val="Calibri"/>
        <family val="2"/>
      </rPr>
      <t xml:space="preserve"> PNM.</t>
    </r>
  </si>
  <si>
    <t>RFN ?</t>
  </si>
  <si>
    <t>PNMBA
Gwenola De Roton (MMN)
Guillaume PAQUIGNON</t>
  </si>
  <si>
    <t>Essayer de combiner les deux obligations : article 17 (DHFF) et évaluation des effets des actions du projet (propre au projet).
Entre autres, "obligation" du projet d'évaluer la restauration des fonctions écosystémiques.Suite à l'action A2.
Tableaux de bord, indicateurs, observatoires. 1 ETP scientifique de l'équipe de coordination. Suivis par qui? sous traitance? quel ets le busget d'un tableau de bord?
Nombre de sites concernés?</t>
  </si>
  <si>
    <t>Essayer de combiner l'obligation du projet d'évaluer les effets des actions du projet et les besoins sur les indicateurs sociaux et économiques.
Fin début 2025 pour valoristation sur le reste de l'année, fin du projet</t>
  </si>
  <si>
    <t>Evaluer au cours et en fin de projet les effets des actions d’amélioration de la gouvernance des sites Natura 2000</t>
  </si>
  <si>
    <r>
      <rPr>
        <b/>
        <sz val="11"/>
        <rFont val="Calibri"/>
        <family val="2"/>
      </rPr>
      <t>Hervé Moalic</t>
    </r>
    <r>
      <rPr>
        <sz val="11"/>
        <rFont val="Calibri"/>
        <family val="2"/>
      </rPr>
      <t xml:space="preserve">
Antennes (Boris Daniel en Med),
PNM</t>
    </r>
  </si>
  <si>
    <t>MNHN F CHLOUS</t>
  </si>
  <si>
    <t>2 évaluations (en + de la caractérisation de la gouvernance, action A1). Voir aussi avec action C1.</t>
  </si>
  <si>
    <r>
      <rPr>
        <b/>
        <sz val="11"/>
        <rFont val="Calibri"/>
        <family val="2"/>
      </rPr>
      <t>Anne-Sophie Barnay, Laurent Germain</t>
    </r>
    <r>
      <rPr>
        <sz val="11"/>
        <rFont val="Calibri"/>
        <family val="2"/>
      </rPr>
      <t xml:space="preserve">, PNMI
</t>
    </r>
  </si>
  <si>
    <t xml:space="preserve">Envisager labellisation de groupes de sites. En lien avec action D3. Début en 2021. fin début 2025. </t>
  </si>
  <si>
    <t>ATEN</t>
  </si>
  <si>
    <t>2 évaluations: 1 en 2020 et 1 en 2024.</t>
  </si>
  <si>
    <t>7. Communication, dissémination et participation citoyenne</t>
  </si>
  <si>
    <t>?</t>
  </si>
  <si>
    <t>3 évaluations: 1 en 2020, 1 en 2022 et 1 en 2024.</t>
  </si>
  <si>
    <r>
      <rPr>
        <b/>
        <sz val="11"/>
        <rFont val="Calibri"/>
        <family val="2"/>
      </rPr>
      <t>Stéphanie Tachoires, Sylvain Michel</t>
    </r>
    <r>
      <rPr>
        <sz val="11"/>
        <rFont val="Calibri"/>
        <family val="2"/>
      </rPr>
      <t xml:space="preserve">
Florence Cayocca, </t>
    </r>
  </si>
  <si>
    <t>1 réunion tous les 2 ans??</t>
  </si>
  <si>
    <r>
      <rPr>
        <b/>
        <sz val="11"/>
        <rFont val="Calibri"/>
        <family val="2"/>
      </rPr>
      <t>Agnes Poiret</t>
    </r>
    <r>
      <rPr>
        <sz val="11"/>
        <rFont val="Calibri"/>
        <family val="2"/>
      </rPr>
      <t xml:space="preserve">, Marie Morineaux
</t>
    </r>
    <r>
      <rPr>
        <sz val="11"/>
        <rFont val="Calibri"/>
        <family val="2"/>
      </rPr>
      <t>+ Chargés de communication des PNM</t>
    </r>
  </si>
  <si>
    <t>1 etp dédié de l'équipe LIFE. Site internet, comm presse, films… + 0,5 ETP graphiste</t>
  </si>
  <si>
    <t>CW</t>
  </si>
  <si>
    <r>
      <t xml:space="preserve">- Gerald Mannaerts
</t>
    </r>
    <r>
      <rPr>
        <sz val="11"/>
        <rFont val="Calibri"/>
        <family val="2"/>
      </rPr>
      <t xml:space="preserve">-
- François Morisseau </t>
    </r>
  </si>
  <si>
    <r>
      <t xml:space="preserve">Laurent Germain
</t>
    </r>
    <r>
      <rPr>
        <sz val="11"/>
        <rFont val="Calibri"/>
        <family val="2"/>
      </rPr>
      <t>PNMBA</t>
    </r>
  </si>
  <si>
    <t>1 etp: sensibilisation + participation citoyenne?
Prévoir un financement dégressif du LIFE sur les 8 ans, et levée de fonds (publiques : transfert à l'éduction nationale et privés?) sur certaines actions.</t>
  </si>
  <si>
    <t>7. / 9. Communication, dissémination et participation citoyenne /  Coopération internationale</t>
  </si>
  <si>
    <r>
      <t xml:space="preserve">Gaëlle Amice, </t>
    </r>
    <r>
      <rPr>
        <b/>
        <sz val="11"/>
        <rFont val="Calibri"/>
        <family val="2"/>
      </rPr>
      <t>Marie Morineaux</t>
    </r>
  </si>
  <si>
    <r>
      <t>Action à part, obligatoire (partie réseau).</t>
    </r>
    <r>
      <rPr>
        <sz val="11"/>
        <rFont val="Calibri"/>
        <family val="2"/>
      </rPr>
      <t xml:space="preserve"> Participer aux conférences importantes (impac5, etc), réunion inter LIFE intégré: 4-5 réunions par an. 2 pour le coordinateur et 1x2 par coordinateur façade. Organisation de 1 à 2 réunions?</t>
    </r>
  </si>
  <si>
    <r>
      <t xml:space="preserve">Aurélie Baron </t>
    </r>
    <r>
      <rPr>
        <sz val="11"/>
        <rFont val="Calibri"/>
        <family val="2"/>
      </rPr>
      <t>Gaëlle Amice</t>
    </r>
  </si>
  <si>
    <t>Phénia Marras</t>
  </si>
  <si>
    <t>Conférence finale à prévoir en tout début 2025 (mars au plus tard) pour avoir le temps de communiquer et valoriser le projet en fin de projet.
1 coordinateur technique à 100%; 1 coordinateur par façadex3; (+ 1 RAF, 1 comm, 1 sensibilisation/sciences parti., 1 financement, 1 scientifique, 1 gestoinnaire des données, + 1 développeur + 0,5 graphiste)</t>
  </si>
  <si>
    <r>
      <t xml:space="preserve">Jérôme Jacopin
</t>
    </r>
    <r>
      <rPr>
        <sz val="11"/>
        <rFont val="Calibri"/>
        <family val="2"/>
      </rPr>
      <t>Aurélie Baron</t>
    </r>
  </si>
  <si>
    <t>1 ETP dédié</t>
  </si>
  <si>
    <r>
      <rPr>
        <b/>
        <sz val="11"/>
        <rFont val="Calibri"/>
        <family val="2"/>
      </rPr>
      <t>Annie Birolleau</t>
    </r>
    <r>
      <rPr>
        <sz val="11"/>
        <rFont val="Calibri"/>
        <family val="2"/>
      </rPr>
      <t xml:space="preserve">, </t>
    </r>
    <r>
      <rPr>
        <sz val="11"/>
        <rFont val="Calibri"/>
        <family val="2"/>
      </rPr>
      <t xml:space="preserve">Steven Piel
</t>
    </r>
  </si>
  <si>
    <t>Antennes (Elodie Damier en Med, Guillaume Fauveau en MMN)</t>
  </si>
  <si>
    <r>
      <rPr>
        <b/>
        <sz val="11"/>
        <rFont val="Calibri"/>
        <family val="2"/>
      </rPr>
      <t>Mara Rihouet</t>
    </r>
    <r>
      <rPr>
        <sz val="11"/>
        <rFont val="Calibri"/>
        <family val="2"/>
      </rPr>
      <t xml:space="preserve"> (Aten -&gt; AFB/DREC)</t>
    </r>
  </si>
  <si>
    <t>2 bilans carbone, 1 en 2020 et 1 en 2024? 5% des postes de coordinateur de façade?</t>
  </si>
  <si>
    <t>Gaëlle Amice</t>
  </si>
  <si>
    <t>Evaluer la part de financmeent dégressif</t>
  </si>
  <si>
    <t>Code couleur actions :</t>
  </si>
  <si>
    <t>VU EN ATELIER, diffusé par wetransfer</t>
  </si>
  <si>
    <t>EN COURS</t>
  </si>
  <si>
    <t>VIDE</t>
  </si>
  <si>
    <t>A2.2- Méthodologie d’évaluation de l’état de conservation des habitats marins</t>
  </si>
  <si>
    <t>Accompagnement des porteurs de projet, mettre en place les outils numériques pour faciliter les démarches et partager les éléments méthodologiques et cartographiques</t>
  </si>
  <si>
    <t>Mettre en oeuvre un plan de communication national sur les habitats, prévoyant des adaptations aux échelles locales</t>
  </si>
  <si>
    <t>Participation citoyenne</t>
  </si>
  <si>
    <t>Coordination technique du projet. Animation de partenariat</t>
  </si>
  <si>
    <t xml:space="preserve">Mettre en place une étude initiale et des enquêtes régulières </t>
  </si>
  <si>
    <t xml:space="preserve">Certification « liste verte UICN » sur des sites pilote </t>
  </si>
  <si>
    <t>Travel costs
(A)</t>
  </si>
  <si>
    <t>Subsistence costs
(B)</t>
  </si>
  <si>
    <t>Total (A+B)</t>
  </si>
  <si>
    <t xml:space="preserve">Description </t>
  </si>
  <si>
    <r>
      <t>Description</t>
    </r>
    <r>
      <rPr>
        <i/>
        <sz val="8"/>
        <color indexed="8"/>
        <rFont val="Arial"/>
        <family val="2"/>
      </rPr>
      <t/>
    </r>
  </si>
  <si>
    <r>
      <t>Type of staff</t>
    </r>
    <r>
      <rPr>
        <i/>
        <sz val="8"/>
        <color indexed="8"/>
        <rFont val="Arial"/>
        <family val="2"/>
      </rPr>
      <t xml:space="preserve"> </t>
    </r>
  </si>
  <si>
    <t>C2 Mettre en œuvre le plan de renforcement de capacité</t>
  </si>
  <si>
    <t>E2 Mettre en oeuvre un plan de communication national sur les habitats, prévoyant des adaptations aux échelles locales</t>
  </si>
  <si>
    <t>F1 Coordination technique du projet. Animation de partenariat</t>
  </si>
  <si>
    <t xml:space="preserve"> </t>
  </si>
  <si>
    <t>Benef.</t>
  </si>
  <si>
    <t>Description / remarques concernant l'action (par ex : éléments à clarifier, infos importantes pour la réalisation, livrables...)</t>
  </si>
  <si>
    <t>Sous-total Phase 1</t>
  </si>
  <si>
    <t>Sous-total Phase 2</t>
  </si>
  <si>
    <t>Cost</t>
  </si>
  <si>
    <t>Life intégré habitats marins : estimation budgétaire par action</t>
  </si>
  <si>
    <t>Sous-total Phase 3</t>
  </si>
  <si>
    <t>Sous-total Phase 4</t>
  </si>
  <si>
    <t>Total général</t>
  </si>
  <si>
    <t>Phase 1 : nov.2017 - dec. 2019</t>
  </si>
  <si>
    <t>Phase 2 : janv.2020 - dec.2021</t>
  </si>
  <si>
    <t>Phase 3 : janv.2022-dec.2023</t>
  </si>
  <si>
    <t>Phase 4 - janv. 2024-dec.2025</t>
  </si>
  <si>
    <t>&lt;&lt; verif sous total 1</t>
  </si>
  <si>
    <t>&lt;&lt; verif sous total 4</t>
  </si>
  <si>
    <t>&lt;&lt; verif sous total 3</t>
  </si>
  <si>
    <t>&lt;&lt; verif sous total 2</t>
  </si>
  <si>
    <t>RECAPITULATIF :</t>
  </si>
  <si>
    <t xml:space="preserve">sous total phase 1 </t>
  </si>
  <si>
    <t>sous total phase 2</t>
  </si>
  <si>
    <t>sous total phase 3</t>
  </si>
  <si>
    <t>sous total phase 4</t>
  </si>
  <si>
    <t xml:space="preserve">TOTAL général </t>
  </si>
  <si>
    <t>travel</t>
  </si>
  <si>
    <t>ext assistance</t>
  </si>
  <si>
    <t>infrastructure</t>
  </si>
  <si>
    <t>equipment</t>
  </si>
  <si>
    <t>prototype</t>
  </si>
  <si>
    <t>land</t>
  </si>
  <si>
    <t xml:space="preserve">consummables </t>
  </si>
  <si>
    <t>sous total</t>
  </si>
  <si>
    <t>H</t>
  </si>
  <si>
    <t>M</t>
  </si>
  <si>
    <t>P</t>
  </si>
  <si>
    <t>T</t>
  </si>
  <si>
    <t>X</t>
  </si>
  <si>
    <t>AA</t>
  </si>
  <si>
    <t>AF</t>
  </si>
  <si>
    <t>AI</t>
  </si>
  <si>
    <r>
      <rPr>
        <i/>
        <sz val="8"/>
        <color indexed="8"/>
        <rFont val="Arial"/>
        <family val="2"/>
      </rPr>
      <t>materials for dissemination, repair of durable goods given (purchased for the project or used 100% for the project)</t>
    </r>
    <r>
      <rPr>
        <b/>
        <sz val="8"/>
        <color indexed="8"/>
        <rFont val="Arial"/>
        <family val="2"/>
      </rPr>
      <t xml:space="preserve">
</t>
    </r>
    <r>
      <rPr>
        <i/>
        <sz val="8"/>
        <color indexed="8"/>
        <rFont val="Arial"/>
        <family val="2"/>
      </rPr>
      <t xml:space="preserve">Should the project include a significant dissemination activity in which substantial mailing, photocopying, or other communication forms are used, the corresponding costs may also be declared here
</t>
    </r>
    <r>
      <rPr>
        <b/>
        <i/>
        <sz val="8"/>
        <color indexed="8"/>
        <rFont val="Arial"/>
        <family val="2"/>
      </rPr>
      <t>Catering costs/meals/coffees related to dissemination activities</t>
    </r>
    <r>
      <rPr>
        <i/>
        <sz val="8"/>
        <color indexed="8"/>
        <rFont val="Arial"/>
        <family val="2"/>
      </rPr>
      <t xml:space="preserve">, such as presentations of the project, workshops or conferences should be reported here. However, please note that if the whole organisation of the conference is subcontracted, the corresponding cost should all be budgeted under external assistance. 
- petit achat de matériel de terrain / habillement / 
- </t>
    </r>
    <r>
      <rPr>
        <b/>
        <i/>
        <sz val="8"/>
        <color indexed="8"/>
        <rFont val="Arial"/>
        <family val="2"/>
      </rPr>
      <t>frais d'essence des voitures dédiées au projet (les couts du km actés pour le Life PaP = 0,15€/km pour les voitures du projet. )</t>
    </r>
  </si>
  <si>
    <t>E5 conference du projet</t>
  </si>
  <si>
    <t>coordinatrice PRLM</t>
  </si>
  <si>
    <t>chargée de mission PACA</t>
  </si>
  <si>
    <t>chargée de mission Occitanie</t>
  </si>
  <si>
    <t xml:space="preserve">D1 Évaluation de l'état de conservation des habitats </t>
  </si>
  <si>
    <t>labtop computer</t>
  </si>
  <si>
    <t>kick off meeting</t>
  </si>
  <si>
    <t>E5</t>
  </si>
  <si>
    <t>TDV</t>
  </si>
  <si>
    <t>1st project conf.</t>
  </si>
  <si>
    <t>3jours COPIL + Bureau</t>
  </si>
  <si>
    <t>2 jours</t>
  </si>
  <si>
    <t>COPIL + BUREAU</t>
  </si>
  <si>
    <t>F2 Gestion administrative et financière.</t>
  </si>
  <si>
    <t>COPIL</t>
  </si>
  <si>
    <t>2st project conf.</t>
  </si>
  <si>
    <t>3rd Project conf</t>
  </si>
  <si>
    <t>other costs</t>
  </si>
  <si>
    <t>2 person</t>
  </si>
  <si>
    <t xml:space="preserve">F4 Développer une démarche d'écoresponsabilité pour l'ensemble des bénéficiaires </t>
  </si>
  <si>
    <t>F5 After Life plan</t>
  </si>
  <si>
    <t>kick off meeting Trimestre 1- 2018 / chargée de mission PACA</t>
  </si>
  <si>
    <t>kick off meeting Trimestre 1- 2018 / chargée de mission Occitanie</t>
  </si>
  <si>
    <t>kick off meeting Trimestre 1- 2018 / coordinatrice PRLM</t>
  </si>
  <si>
    <t>1st project conf. Trimestre 3-2019 / chargée de mission PACA</t>
  </si>
  <si>
    <t>1st project conf. Trimestre 3-2019 / coordinatrice PRLM</t>
  </si>
  <si>
    <t>permanent</t>
  </si>
  <si>
    <t>2 reunions de bureau et copil (couplés)  : Trimestre 1- 2018 + Trimestre 3-2019 / chargée de mission PACA</t>
  </si>
  <si>
    <t>2 reunions de bureau et copil (couplés)  : Trimestre 1- 2018 + Trimestre 3-2019 / coordinatrice PRLM</t>
  </si>
  <si>
    <t>1 reunion de bureau  Trimestre 4 2018 / chargée de mission PACA</t>
  </si>
  <si>
    <t>1 jour / ans / coordinatrice PRLM</t>
  </si>
  <si>
    <t>2nd project conf. Trimestre 3-2021 / chargée de mission PACA</t>
  </si>
  <si>
    <t>2 reunion de bureau  Trimestre 1-2020+trimestre 1 - 2021 / chargée de mission PACA</t>
  </si>
  <si>
    <t>3rd project conf. Trimestre 3-2023 / chargée de mission PACA</t>
  </si>
  <si>
    <t>3rd project conf. Trimestre 3-2023 / chargée de mission Occitanie</t>
  </si>
  <si>
    <t>3rd project conf. Trimestre 3-2023 / coordinatrice PRLM</t>
  </si>
  <si>
    <t>2 reunions de bureau et copil (couplés)  : Trimestre 3- 2022 + Trimestre 3-2023 / coordinatrice PRLM</t>
  </si>
  <si>
    <t>2 reunion de bureau  Trimestre 1-2022+ Trimestre 1 2023 / chargée de mission PACA</t>
  </si>
  <si>
    <t>Final project conference Trimestre 3 - 2025 / chargée de mission PACA</t>
  </si>
  <si>
    <t>Final project conference Trimestre 3 - 2025 / chargée de mission Occitanie</t>
  </si>
  <si>
    <t>Final project conference Trimestre 3 - 2025 / coordinatrice PRLM</t>
  </si>
  <si>
    <t>2 reunions de bureau et copil (couplés)  : Trimestre 3- 2024 + Trimestre 3-2025 / chargée de mission PACA</t>
  </si>
  <si>
    <t>2 reunions de bureau et copil (couplés)  : Trimestre 3- 2024 + Trimestre 3-2025 / coordinatrice PRLM</t>
  </si>
  <si>
    <t>2 reunion de bureau  Trimestre 1-2024+ Trimestre 1 2025 / chargée de mission PACA</t>
  </si>
  <si>
    <t xml:space="preserve">multiple offer </t>
  </si>
  <si>
    <t>communication</t>
  </si>
  <si>
    <t>kick off meeting Trimestre 1- 2018 / chargée de mission Corse</t>
  </si>
  <si>
    <t>chargée de mission Corse</t>
  </si>
  <si>
    <t>1 jour pour un  bureau seul</t>
  </si>
  <si>
    <t>bureau</t>
  </si>
  <si>
    <t>4 person déplacement + nuitées + repas</t>
  </si>
  <si>
    <t>2 person nuitées + repas</t>
  </si>
  <si>
    <t>2 person déplacement + nuitées + repas</t>
  </si>
  <si>
    <t>2 reunions de bureau et copil (couplés)  : Trimestre 3- 2020 + Trimestre 3-2021 /  chargée de mission PACA</t>
  </si>
  <si>
    <t>1 person déplacement + nuitées + repas</t>
  </si>
  <si>
    <t>D5 Suivi des effets de renforcement des capacités.</t>
  </si>
  <si>
    <t>3 person déplacement + nuitées + repas</t>
  </si>
  <si>
    <t>3jours COPIL + Bureau + organisation pratique à la Tour du Valat Juin 2022</t>
  </si>
  <si>
    <t>Accueil café et Repas Tour du Valat 50 pers (jour 1/cantine TDV) + 100 pers (jour 2/traiteur)</t>
  </si>
  <si>
    <t>1 person déplacement + nuitées + repas 2023</t>
  </si>
  <si>
    <t>1 reunion de bureau et copil (couplés)  : Trimestre 3- 2022  / chargée de mission PACA</t>
  </si>
  <si>
    <t>2nd project conf. Trimestre 3-2021 / coordinatrice PRLM</t>
  </si>
  <si>
    <t>1 reunions de bureau et copil (couplés)  : Trimestre 3-2021 / coordinatrice PRLM</t>
  </si>
  <si>
    <t>1 person deplacement + nuitées + repas</t>
  </si>
  <si>
    <t xml:space="preserve">task officer - </t>
  </si>
  <si>
    <t>project manager -</t>
  </si>
  <si>
    <t>Tour du Valat</t>
  </si>
  <si>
    <t>et cofinanceurs</t>
  </si>
  <si>
    <t>obj</t>
  </si>
  <si>
    <t>3 rencontres: frais de traiteur,  env 30 pers/rencontre</t>
  </si>
  <si>
    <t>6 rencontres: frais de traiteur, frais kilométriques,  env 30 pers/rencontre</t>
  </si>
  <si>
    <t>8 rencontres: frais de traiteur, location de salle, frais kilométriques, env 50 pers/rencontre</t>
  </si>
  <si>
    <t>4 rencontres: frais de traiteur, location de salle, frais kilométriques, env 50 personnes/rencontre</t>
  </si>
  <si>
    <t>1 rencontre: frais de traiteur, location de salle, frais kilométriques, env 50 personnes/rencontre</t>
  </si>
  <si>
    <t>4 rencontres: frais de traiteur, location de salle,frais kilométriques, env 50 pers/rencontre</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</si>
</sst>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8"/>
      <color indexed="8"/>
      <name val="Arial"/>
      <family val="2"/>
    </font>
    <font>
      <sz val="8"/>
      <name val="Arial"/>
      <family val="2"/>
    </font>
    <font>
      <b/>
      <i/>
      <sz val="8"/>
      <color indexed="8"/>
      <name val="Arial"/>
      <family val="2"/>
    </font>
    <font>
      <i/>
      <sz val="8"/>
      <color indexed="8"/>
      <name val="Arial"/>
      <family val="2"/>
    </font>
    <font>
      <i/>
      <sz val="8"/>
      <name val="Arial"/>
      <family val="2"/>
    </font>
    <font>
      <sz val="8"/>
      <color theme="1"/>
      <name val="Arial"/>
      <family val="2"/>
    </font>
    <font>
      <sz val="10"/>
      <name val="Arial"/>
      <family val="2"/>
    </font>
    <font>
      <sz val="10"/>
      <name val="Arial"/>
      <family val="2"/>
    </font>
    <font>
      <b/>
      <i/>
      <sz val="12"/>
      <color rgb="FFFF0000"/>
      <name val="Arial"/>
      <family val="2"/>
    </font>
    <font>
      <i/>
      <sz val="8"/>
      <color theme="1"/>
      <name val="Arial"/>
      <family val="2"/>
    </font>
    <font>
      <b/>
      <sz val="11"/>
      <color theme="1"/>
      <name val="Calibri"/>
      <family val="2"/>
      <scheme val="minor"/>
    </font>
    <font>
      <sz val="8"/>
      <color indexed="8"/>
      <name val="Arial"/>
      <family val="2"/>
    </font>
    <font>
      <b/>
      <sz val="13"/>
      <color theme="1"/>
      <name val="Calibri"/>
      <family val="2"/>
      <scheme val="minor"/>
    </font>
    <font>
      <i/>
      <u/>
      <sz val="8"/>
      <color theme="1"/>
      <name val="Arial"/>
      <family val="2"/>
    </font>
    <font>
      <sz val="11"/>
      <color theme="1"/>
      <name val="Calibri"/>
      <family val="2"/>
      <scheme val="minor"/>
    </font>
    <font>
      <sz val="11"/>
      <color rgb="FFFF0000"/>
      <name val="Calibri"/>
      <family val="2"/>
      <scheme val="minor"/>
    </font>
    <font>
      <sz val="8"/>
      <color theme="1"/>
      <name val="Calibri"/>
      <family val="2"/>
      <scheme val="minor"/>
    </font>
    <font>
      <sz val="11"/>
      <name val="Calibri"/>
      <family val="2"/>
      <scheme val="minor"/>
    </font>
    <font>
      <sz val="11"/>
      <name val="Calibri"/>
      <family val="2"/>
    </font>
    <font>
      <b/>
      <sz val="11"/>
      <name val="Calibri"/>
      <family val="2"/>
    </font>
    <font>
      <sz val="11"/>
      <color rgb="FF000000"/>
      <name val="Calibri"/>
      <family val="2"/>
      <scheme val="minor"/>
    </font>
    <font>
      <b/>
      <sz val="11"/>
      <color rgb="FFFF0000"/>
      <name val="Calibri"/>
      <family val="2"/>
      <scheme val="minor"/>
    </font>
    <font>
      <b/>
      <sz val="11"/>
      <name val="Calibri"/>
      <family val="2"/>
      <scheme val="minor"/>
    </font>
    <font>
      <i/>
      <sz val="11"/>
      <name val="Calibri"/>
      <family val="2"/>
    </font>
    <font>
      <b/>
      <sz val="8"/>
      <color theme="1"/>
      <name val="Calibri"/>
      <family val="2"/>
      <scheme val="minor"/>
    </font>
    <font>
      <b/>
      <sz val="9"/>
      <color indexed="8"/>
      <name val="Arial"/>
      <family val="2"/>
    </font>
    <font>
      <b/>
      <sz val="9"/>
      <color theme="1"/>
      <name val="Arial"/>
      <family val="2"/>
    </font>
    <font>
      <b/>
      <i/>
      <sz val="9"/>
      <color theme="1"/>
      <name val="Arial"/>
      <family val="2"/>
    </font>
    <font>
      <sz val="24"/>
      <color theme="1"/>
      <name val="Arial"/>
      <family val="2"/>
    </font>
    <font>
      <b/>
      <sz val="14"/>
      <color indexed="8"/>
      <name val="Arial"/>
      <family val="2"/>
    </font>
    <font>
      <i/>
      <sz val="10"/>
      <color theme="1"/>
      <name val="Arial"/>
      <family val="2"/>
    </font>
    <font>
      <b/>
      <sz val="8"/>
      <color rgb="FFFF0000"/>
      <name val="Calibri"/>
      <family val="2"/>
      <scheme val="minor"/>
    </font>
    <font>
      <b/>
      <sz val="8"/>
      <name val="Calibri"/>
      <family val="2"/>
      <scheme val="minor"/>
    </font>
    <font>
      <sz val="8"/>
      <color rgb="FFFF0000"/>
      <name val="Arial"/>
      <family val="2"/>
    </font>
    <font>
      <sz val="8"/>
      <color rgb="FFFF0000"/>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rgb="FFCCFFCC"/>
        <bgColor indexed="64"/>
      </patternFill>
    </fill>
    <fill>
      <patternFill patternType="solid">
        <fgColor rgb="FF92D050"/>
        <bgColor indexed="64"/>
      </patternFill>
    </fill>
    <fill>
      <patternFill patternType="solid">
        <fgColor rgb="FFFF0000"/>
        <bgColor indexed="64"/>
      </patternFill>
    </fill>
    <fill>
      <patternFill patternType="solid">
        <fgColor theme="8"/>
        <bgColor indexed="64"/>
      </patternFill>
    </fill>
    <fill>
      <patternFill patternType="solid">
        <fgColor theme="8" tint="0.59999389629810485"/>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6">
    <xf numFmtId="0" fontId="0" fillId="0" borderId="0"/>
    <xf numFmtId="0" fontId="7" fillId="0" borderId="0"/>
    <xf numFmtId="9" fontId="7" fillId="0" borderId="0" applyFont="0" applyFill="0" applyBorder="0" applyAlignment="0" applyProtection="0"/>
    <xf numFmtId="0" fontId="8" fillId="0" borderId="0"/>
    <xf numFmtId="9" fontId="8" fillId="0" borderId="0" applyFont="0" applyFill="0" applyBorder="0" applyAlignment="0" applyProtection="0"/>
    <xf numFmtId="9" fontId="15" fillId="0" borderId="0" applyFont="0" applyFill="0" applyBorder="0" applyAlignment="0" applyProtection="0"/>
  </cellStyleXfs>
  <cellXfs count="246">
    <xf numFmtId="0" fontId="0" fillId="0" borderId="0" xfId="0"/>
    <xf numFmtId="0" fontId="0" fillId="0" borderId="0" xfId="0" applyAlignment="1">
      <alignment wrapText="1"/>
    </xf>
    <xf numFmtId="0" fontId="0" fillId="0" borderId="0" xfId="0" applyAlignment="1">
      <alignment horizontal="left"/>
    </xf>
    <xf numFmtId="0" fontId="11" fillId="0" borderId="0" xfId="0" applyFont="1"/>
    <xf numFmtId="0" fontId="0" fillId="5" borderId="0" xfId="0" applyFill="1" applyBorder="1" applyAlignment="1">
      <alignment horizontal="left" vertical="top" wrapText="1"/>
    </xf>
    <xf numFmtId="0" fontId="0" fillId="2" borderId="0" xfId="0" applyFill="1" applyBorder="1" applyAlignment="1">
      <alignment horizontal="left" vertical="top" wrapText="1"/>
    </xf>
    <xf numFmtId="0" fontId="0" fillId="6" borderId="0" xfId="0" applyFill="1" applyBorder="1" applyAlignment="1">
      <alignment horizontal="left" vertical="top" wrapText="1"/>
    </xf>
    <xf numFmtId="0" fontId="0" fillId="2" borderId="0" xfId="0" applyFill="1" applyAlignment="1">
      <alignment horizontal="left" vertical="top"/>
    </xf>
    <xf numFmtId="0" fontId="0" fillId="6" borderId="0" xfId="0" applyFill="1" applyAlignment="1">
      <alignment horizontal="left" vertical="top"/>
    </xf>
    <xf numFmtId="0" fontId="0" fillId="0" borderId="0" xfId="0" applyFill="1" applyBorder="1" applyAlignment="1">
      <alignment horizontal="left" vertical="top" wrapText="1"/>
    </xf>
    <xf numFmtId="0" fontId="0" fillId="0" borderId="0" xfId="0" applyFill="1" applyAlignment="1">
      <alignment horizontal="left" vertical="top"/>
    </xf>
    <xf numFmtId="0" fontId="0" fillId="7" borderId="0" xfId="0" applyFill="1" applyAlignment="1">
      <alignment horizontal="left" vertical="top" wrapText="1"/>
    </xf>
    <xf numFmtId="0" fontId="18" fillId="7" borderId="0" xfId="0" applyFont="1" applyFill="1" applyAlignment="1">
      <alignment vertical="top" wrapText="1"/>
    </xf>
    <xf numFmtId="0" fontId="0" fillId="7" borderId="0" xfId="0" applyFill="1" applyAlignment="1">
      <alignment vertical="top"/>
    </xf>
    <xf numFmtId="0" fontId="0" fillId="7" borderId="0" xfId="0" applyFill="1" applyAlignment="1">
      <alignment vertical="top" wrapText="1"/>
    </xf>
    <xf numFmtId="0" fontId="0" fillId="0" borderId="0" xfId="0" applyAlignment="1">
      <alignment vertical="top"/>
    </xf>
    <xf numFmtId="0" fontId="0" fillId="8" borderId="0" xfId="0" applyFill="1" applyAlignment="1">
      <alignment vertical="top"/>
    </xf>
    <xf numFmtId="0" fontId="0" fillId="8" borderId="0" xfId="0" applyFill="1" applyAlignment="1">
      <alignment horizontal="left" vertical="top"/>
    </xf>
    <xf numFmtId="0" fontId="18" fillId="8" borderId="0" xfId="0" applyFont="1" applyFill="1" applyAlignment="1">
      <alignment vertical="top" wrapText="1"/>
    </xf>
    <xf numFmtId="0" fontId="0" fillId="8" borderId="0" xfId="0" applyFill="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0" fontId="19"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vertical="top" wrapText="1"/>
    </xf>
    <xf numFmtId="0" fontId="21"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Fill="1" applyAlignment="1">
      <alignment vertical="top" wrapText="1"/>
    </xf>
    <xf numFmtId="0" fontId="0" fillId="9" borderId="0" xfId="0" applyFill="1" applyAlignment="1">
      <alignment vertical="top"/>
    </xf>
    <xf numFmtId="0" fontId="18" fillId="0" borderId="0" xfId="0" applyFont="1" applyBorder="1" applyAlignment="1">
      <alignment horizontal="left" vertical="top" wrapText="1"/>
    </xf>
    <xf numFmtId="9" fontId="22" fillId="8" borderId="0" xfId="5" applyFont="1" applyFill="1" applyAlignment="1">
      <alignment vertical="top"/>
    </xf>
    <xf numFmtId="0" fontId="0" fillId="0" borderId="0" xfId="0" applyAlignment="1">
      <alignment vertical="center"/>
    </xf>
    <xf numFmtId="0" fontId="19" fillId="0" borderId="0" xfId="0" applyFont="1" applyAlignment="1">
      <alignment vertical="center" wrapText="1"/>
    </xf>
    <xf numFmtId="0" fontId="18" fillId="0" borderId="0" xfId="0" applyFont="1" applyAlignment="1">
      <alignment vertical="center"/>
    </xf>
    <xf numFmtId="0" fontId="0" fillId="0" borderId="0" xfId="0" applyAlignment="1">
      <alignment vertical="center" wrapText="1"/>
    </xf>
    <xf numFmtId="0" fontId="0" fillId="0" borderId="0" xfId="0" applyFill="1" applyAlignment="1">
      <alignment horizontal="left" vertical="top" wrapText="1"/>
    </xf>
    <xf numFmtId="0" fontId="21" fillId="0" borderId="0" xfId="0" applyFont="1" applyFill="1" applyAlignment="1">
      <alignment horizontal="left" vertical="top" wrapText="1"/>
    </xf>
    <xf numFmtId="0" fontId="18" fillId="0" borderId="0" xfId="0" applyFont="1" applyFill="1" applyAlignment="1">
      <alignment wrapText="1"/>
    </xf>
    <xf numFmtId="0" fontId="18" fillId="0" borderId="0" xfId="0" applyFont="1"/>
    <xf numFmtId="0" fontId="18" fillId="0" borderId="0" xfId="0" applyFont="1" applyFill="1" applyAlignment="1">
      <alignment vertical="center" wrapText="1"/>
    </xf>
    <xf numFmtId="0" fontId="0" fillId="0" borderId="0" xfId="0" applyAlignment="1">
      <alignment horizontal="left" vertical="top" wrapText="1"/>
    </xf>
    <xf numFmtId="0" fontId="18" fillId="0" borderId="0" xfId="0" applyFont="1" applyAlignment="1">
      <alignment vertical="center" wrapText="1"/>
    </xf>
    <xf numFmtId="0" fontId="21" fillId="0" borderId="0" xfId="0" applyFont="1" applyBorder="1" applyAlignment="1">
      <alignment horizontal="left" vertical="top" wrapText="1"/>
    </xf>
    <xf numFmtId="0" fontId="23" fillId="0" borderId="0" xfId="0" applyFont="1" applyFill="1" applyAlignment="1">
      <alignment vertical="center" wrapText="1"/>
    </xf>
    <xf numFmtId="0" fontId="18" fillId="0" borderId="0" xfId="0" applyFont="1" applyAlignment="1">
      <alignment wrapText="1"/>
    </xf>
    <xf numFmtId="0" fontId="0" fillId="6" borderId="0" xfId="0" applyFill="1"/>
    <xf numFmtId="0" fontId="18" fillId="0" borderId="0" xfId="0" quotePrefix="1" applyFont="1" applyFill="1" applyAlignment="1">
      <alignment vertical="center" wrapText="1"/>
    </xf>
    <xf numFmtId="0" fontId="16" fillId="0" borderId="0" xfId="0" applyFont="1" applyAlignment="1">
      <alignment horizontal="left" vertical="top" wrapText="1"/>
    </xf>
    <xf numFmtId="0" fontId="18" fillId="0" borderId="0" xfId="0" quotePrefix="1" applyFont="1" applyAlignment="1">
      <alignment wrapText="1"/>
    </xf>
    <xf numFmtId="0" fontId="0" fillId="0" borderId="0" xfId="0" applyBorder="1" applyAlignment="1">
      <alignment horizontal="left" vertical="top"/>
    </xf>
    <xf numFmtId="0" fontId="23" fillId="0" borderId="0" xfId="0" applyFont="1"/>
    <xf numFmtId="0" fontId="18" fillId="0" borderId="0" xfId="0" applyFont="1" applyFill="1" applyAlignment="1">
      <alignment horizontal="left" wrapText="1"/>
    </xf>
    <xf numFmtId="3" fontId="0" fillId="0" borderId="0" xfId="0" applyNumberFormat="1" applyAlignment="1">
      <alignment wrapText="1"/>
    </xf>
    <xf numFmtId="0" fontId="20" fillId="0" borderId="0" xfId="0" applyFont="1" applyFill="1" applyAlignment="1">
      <alignment vertical="center" wrapText="1"/>
    </xf>
    <xf numFmtId="0" fontId="0" fillId="8" borderId="0" xfId="0" applyFill="1" applyBorder="1" applyAlignment="1">
      <alignment horizontal="left" vertical="top" wrapText="1"/>
    </xf>
    <xf numFmtId="0" fontId="20" fillId="0" borderId="0" xfId="0" applyFont="1" applyAlignment="1">
      <alignment vertical="center" wrapText="1"/>
    </xf>
    <xf numFmtId="0" fontId="18" fillId="0" borderId="0" xfId="0" applyFont="1" applyFill="1" applyBorder="1" applyAlignment="1">
      <alignment horizontal="left" vertical="top" wrapText="1"/>
    </xf>
    <xf numFmtId="0" fontId="23" fillId="0" borderId="0" xfId="0" quotePrefix="1" applyFont="1" applyFill="1" applyAlignment="1">
      <alignment vertical="top" wrapText="1"/>
    </xf>
    <xf numFmtId="0" fontId="18" fillId="0" borderId="0" xfId="0" applyFont="1" applyFill="1" applyAlignment="1">
      <alignment horizontal="left" vertical="top" wrapText="1"/>
    </xf>
    <xf numFmtId="0" fontId="16" fillId="0" borderId="0" xfId="0" applyFont="1" applyAlignment="1">
      <alignment vertical="top"/>
    </xf>
    <xf numFmtId="0" fontId="22" fillId="0" borderId="0" xfId="0" applyFont="1" applyAlignment="1">
      <alignment vertical="top" wrapText="1"/>
    </xf>
    <xf numFmtId="0" fontId="23" fillId="0" borderId="0" xfId="0" applyFont="1" applyAlignment="1">
      <alignment vertical="top" wrapText="1"/>
    </xf>
    <xf numFmtId="0" fontId="20" fillId="0" borderId="0" xfId="0" applyFont="1" applyAlignment="1">
      <alignment vertical="top" wrapText="1"/>
    </xf>
    <xf numFmtId="0" fontId="18" fillId="0" borderId="0" xfId="0" applyFont="1" applyFill="1" applyBorder="1" applyAlignment="1">
      <alignment horizontal="center" vertical="top" wrapText="1"/>
    </xf>
    <xf numFmtId="0" fontId="11" fillId="0" borderId="0" xfId="0" applyFont="1" applyAlignment="1">
      <alignment horizontal="left" vertical="top" wrapText="1"/>
    </xf>
    <xf numFmtId="0" fontId="11" fillId="0" borderId="0" xfId="0" applyFont="1" applyAlignment="1">
      <alignment vertical="top"/>
    </xf>
    <xf numFmtId="0" fontId="11" fillId="0" borderId="0" xfId="0" applyFont="1" applyAlignment="1">
      <alignment horizontal="left" vertical="top"/>
    </xf>
    <xf numFmtId="0" fontId="0" fillId="5" borderId="0" xfId="0" applyFill="1" applyAlignment="1">
      <alignment horizontal="left" vertical="top"/>
    </xf>
    <xf numFmtId="0" fontId="6" fillId="0" borderId="0" xfId="0" applyFont="1" applyFill="1" applyBorder="1" applyAlignment="1">
      <alignment vertical="center" wrapText="1"/>
    </xf>
    <xf numFmtId="0" fontId="6" fillId="0" borderId="0" xfId="0" applyFont="1" applyFill="1" applyBorder="1"/>
    <xf numFmtId="0" fontId="6" fillId="0" borderId="0" xfId="0" applyFont="1" applyBorder="1"/>
    <xf numFmtId="0" fontId="10" fillId="0" borderId="0" xfId="0" applyFont="1" applyFill="1" applyBorder="1" applyAlignment="1">
      <alignment vertical="center"/>
    </xf>
    <xf numFmtId="0" fontId="1" fillId="0" borderId="1" xfId="0" applyFont="1" applyFill="1" applyBorder="1" applyAlignment="1">
      <alignment horizontal="left" vertical="top" wrapText="1"/>
    </xf>
    <xf numFmtId="0" fontId="1" fillId="0" borderId="1" xfId="1" applyFont="1" applyFill="1" applyBorder="1" applyAlignment="1">
      <alignment horizontal="left" vertical="top" wrapText="1"/>
    </xf>
    <xf numFmtId="0" fontId="1" fillId="0" borderId="1" xfId="3" applyFont="1" applyFill="1" applyBorder="1" applyAlignment="1">
      <alignment horizontal="left" vertical="top" wrapText="1"/>
    </xf>
    <xf numFmtId="0" fontId="12" fillId="0" borderId="1" xfId="0" applyFont="1" applyFill="1" applyBorder="1" applyAlignment="1">
      <alignment vertical="center" wrapText="1"/>
    </xf>
    <xf numFmtId="0" fontId="6" fillId="4" borderId="1" xfId="0" applyFont="1" applyFill="1" applyBorder="1" applyAlignment="1">
      <alignment vertical="center"/>
    </xf>
    <xf numFmtId="0" fontId="6" fillId="0" borderId="1" xfId="0" applyFont="1" applyFill="1" applyBorder="1"/>
    <xf numFmtId="0" fontId="6" fillId="0" borderId="1" xfId="0" applyFont="1" applyBorder="1"/>
    <xf numFmtId="0" fontId="6" fillId="4" borderId="1" xfId="0" applyFont="1" applyFill="1" applyBorder="1"/>
    <xf numFmtId="0" fontId="25" fillId="0" borderId="1" xfId="0" applyFont="1" applyFill="1" applyBorder="1" applyAlignment="1">
      <alignment horizontal="left" vertical="top" wrapText="1"/>
    </xf>
    <xf numFmtId="0" fontId="10" fillId="3" borderId="1" xfId="0" applyFont="1" applyFill="1" applyBorder="1" applyAlignment="1">
      <alignment vertical="center"/>
    </xf>
    <xf numFmtId="0" fontId="1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2" fillId="0" borderId="1" xfId="1" applyFont="1" applyFill="1" applyBorder="1" applyAlignment="1">
      <alignment horizontal="left" vertical="center" wrapText="1"/>
    </xf>
    <xf numFmtId="0" fontId="12" fillId="0" borderId="1" xfId="3" applyFont="1" applyFill="1" applyBorder="1" applyAlignment="1">
      <alignment horizontal="left" vertical="center" wrapText="1"/>
    </xf>
    <xf numFmtId="0" fontId="29" fillId="0" borderId="0" xfId="0" applyFont="1" applyBorder="1"/>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center"/>
    </xf>
    <xf numFmtId="0" fontId="4"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4" fillId="0" borderId="8" xfId="0" applyFont="1" applyFill="1" applyBorder="1" applyAlignment="1">
      <alignment vertical="top" wrapText="1"/>
    </xf>
    <xf numFmtId="0" fontId="4" fillId="0" borderId="8" xfId="0" applyFont="1" applyFill="1" applyBorder="1" applyAlignment="1">
      <alignment horizontal="left" vertical="top" wrapText="1"/>
    </xf>
    <xf numFmtId="0" fontId="1" fillId="0" borderId="10" xfId="0" applyFont="1" applyFill="1" applyBorder="1" applyAlignment="1">
      <alignment horizontal="left" vertical="center"/>
    </xf>
    <xf numFmtId="0" fontId="12" fillId="0" borderId="11" xfId="0" applyFont="1" applyFill="1" applyBorder="1" applyAlignment="1">
      <alignment horizontal="left" vertical="top" wrapText="1"/>
    </xf>
    <xf numFmtId="0" fontId="11" fillId="0" borderId="5" xfId="0" applyFont="1" applyFill="1" applyBorder="1" applyAlignment="1">
      <alignment horizontal="left"/>
    </xf>
    <xf numFmtId="0" fontId="11" fillId="0" borderId="6" xfId="0" applyFont="1" applyFill="1" applyBorder="1" applyAlignment="1">
      <alignment wrapText="1"/>
    </xf>
    <xf numFmtId="0" fontId="4" fillId="0" borderId="11"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4" fillId="0" borderId="6" xfId="1" applyFont="1" applyFill="1" applyBorder="1" applyAlignment="1">
      <alignment horizontal="left" vertical="top" wrapText="1"/>
    </xf>
    <xf numFmtId="0" fontId="12" fillId="0" borderId="8" xfId="1" applyFont="1" applyFill="1" applyBorder="1" applyAlignment="1">
      <alignment horizontal="left" vertical="top" wrapText="1"/>
    </xf>
    <xf numFmtId="0" fontId="4" fillId="0" borderId="11" xfId="1" applyFont="1" applyFill="1" applyBorder="1" applyAlignment="1">
      <alignment horizontal="left" vertical="top" wrapText="1"/>
    </xf>
    <xf numFmtId="0" fontId="12" fillId="0" borderId="6" xfId="1" applyFont="1" applyFill="1" applyBorder="1" applyAlignment="1">
      <alignment horizontal="left" vertical="top" wrapText="1"/>
    </xf>
    <xf numFmtId="0" fontId="12" fillId="0" borderId="8" xfId="0" applyFont="1" applyFill="1" applyBorder="1" applyAlignment="1">
      <alignment horizontal="left" vertical="center"/>
    </xf>
    <xf numFmtId="0" fontId="4" fillId="0" borderId="8" xfId="1" applyFont="1" applyFill="1" applyBorder="1" applyAlignment="1">
      <alignment horizontal="left" vertical="top" wrapText="1"/>
    </xf>
    <xf numFmtId="0" fontId="1" fillId="0" borderId="10" xfId="1" applyFont="1" applyFill="1" applyBorder="1" applyAlignment="1">
      <alignment horizontal="left" vertical="top" wrapText="1"/>
    </xf>
    <xf numFmtId="0" fontId="12" fillId="0" borderId="11" xfId="1" applyFont="1" applyFill="1" applyBorder="1" applyAlignment="1">
      <alignment horizontal="left" vertical="top" wrapText="1"/>
    </xf>
    <xf numFmtId="0" fontId="1" fillId="0" borderId="5" xfId="3" applyFont="1" applyFill="1" applyBorder="1" applyAlignment="1">
      <alignment horizontal="left" vertical="top" wrapText="1"/>
    </xf>
    <xf numFmtId="0" fontId="1" fillId="0" borderId="6" xfId="3" applyFont="1" applyFill="1" applyBorder="1" applyAlignment="1">
      <alignment horizontal="left" vertical="top" wrapText="1"/>
    </xf>
    <xf numFmtId="0" fontId="1" fillId="0" borderId="8" xfId="3" applyFont="1" applyFill="1" applyBorder="1" applyAlignment="1">
      <alignment horizontal="left" vertical="top" wrapText="1"/>
    </xf>
    <xf numFmtId="0" fontId="1" fillId="0" borderId="10" xfId="3" applyFont="1" applyFill="1" applyBorder="1" applyAlignment="1">
      <alignment horizontal="left" vertical="top" wrapText="1"/>
    </xf>
    <xf numFmtId="0" fontId="1" fillId="0" borderId="11" xfId="3" applyFont="1" applyFill="1" applyBorder="1" applyAlignment="1">
      <alignment horizontal="left" vertical="top" wrapText="1"/>
    </xf>
    <xf numFmtId="0" fontId="4" fillId="0" borderId="6" xfId="3" applyFont="1" applyFill="1" applyBorder="1" applyAlignment="1">
      <alignment horizontal="left" vertical="top" wrapText="1"/>
    </xf>
    <xf numFmtId="0" fontId="4" fillId="0" borderId="8" xfId="3" applyFont="1" applyFill="1" applyBorder="1" applyAlignment="1">
      <alignment horizontal="left" vertical="top" wrapText="1"/>
    </xf>
    <xf numFmtId="0" fontId="1" fillId="0" borderId="13" xfId="0" applyFont="1" applyFill="1" applyBorder="1" applyAlignment="1">
      <alignment vertical="center"/>
    </xf>
    <xf numFmtId="0" fontId="4" fillId="0" borderId="14" xfId="0" applyFont="1" applyFill="1" applyBorder="1" applyAlignment="1">
      <alignment vertical="center" wrapText="1"/>
    </xf>
    <xf numFmtId="0" fontId="30" fillId="2" borderId="15" xfId="0" applyFont="1" applyFill="1" applyBorder="1" applyAlignment="1">
      <alignment vertical="center"/>
    </xf>
    <xf numFmtId="0" fontId="30" fillId="0" borderId="0" xfId="0" applyFont="1" applyFill="1" applyBorder="1" applyAlignment="1">
      <alignment vertical="center"/>
    </xf>
    <xf numFmtId="0" fontId="0" fillId="7" borderId="1" xfId="0" applyFill="1" applyBorder="1" applyAlignment="1">
      <alignment horizontal="left" vertical="top" wrapText="1"/>
    </xf>
    <xf numFmtId="0" fontId="18" fillId="7" borderId="1" xfId="0" applyFont="1" applyFill="1" applyBorder="1" applyAlignment="1">
      <alignment vertical="top" wrapText="1"/>
    </xf>
    <xf numFmtId="0" fontId="0" fillId="7" borderId="1" xfId="0" applyFill="1" applyBorder="1" applyAlignment="1">
      <alignment vertical="top" wrapText="1"/>
    </xf>
    <xf numFmtId="0" fontId="0" fillId="8" borderId="1" xfId="0" applyFill="1" applyBorder="1" applyAlignment="1">
      <alignment horizontal="left" vertical="top" wrapText="1"/>
    </xf>
    <xf numFmtId="0" fontId="18" fillId="8" borderId="1" xfId="0" applyFont="1" applyFill="1" applyBorder="1" applyAlignment="1">
      <alignment vertical="top" wrapText="1"/>
    </xf>
    <xf numFmtId="0" fontId="0" fillId="8" borderId="1" xfId="0" applyFill="1" applyBorder="1" applyAlignment="1">
      <alignment vertical="top" wrapText="1"/>
    </xf>
    <xf numFmtId="0" fontId="0" fillId="0" borderId="1" xfId="0" applyFill="1" applyBorder="1" applyAlignment="1">
      <alignment horizontal="left" vertical="top" wrapText="1"/>
    </xf>
    <xf numFmtId="0" fontId="18" fillId="0" borderId="1" xfId="0" applyFont="1" applyBorder="1" applyAlignment="1">
      <alignment vertical="top" wrapText="1"/>
    </xf>
    <xf numFmtId="0" fontId="0" fillId="0" borderId="1" xfId="0" applyBorder="1" applyAlignment="1">
      <alignment vertical="top" wrapText="1"/>
    </xf>
    <xf numFmtId="0" fontId="21" fillId="0" borderId="1" xfId="0" applyFont="1" applyBorder="1" applyAlignment="1">
      <alignment horizontal="left" vertical="top" wrapText="1"/>
    </xf>
    <xf numFmtId="0" fontId="0" fillId="0" borderId="1" xfId="0" applyBorder="1" applyAlignment="1">
      <alignment horizontal="left" vertical="top" wrapText="1"/>
    </xf>
    <xf numFmtId="0" fontId="18" fillId="0" borderId="1" xfId="0" applyFont="1" applyFill="1" applyBorder="1" applyAlignment="1">
      <alignment vertical="top" wrapText="1"/>
    </xf>
    <xf numFmtId="0" fontId="0" fillId="9" borderId="1" xfId="0" applyFill="1" applyBorder="1" applyAlignment="1">
      <alignment vertical="top" wrapText="1"/>
    </xf>
    <xf numFmtId="0" fontId="18" fillId="0" borderId="1" xfId="0" applyFont="1" applyBorder="1" applyAlignment="1">
      <alignment horizontal="left" vertical="top" wrapText="1"/>
    </xf>
    <xf numFmtId="0" fontId="0" fillId="0" borderId="1" xfId="0" applyBorder="1" applyAlignment="1">
      <alignment wrapText="1"/>
    </xf>
    <xf numFmtId="9" fontId="22" fillId="8" borderId="1" xfId="5" applyFont="1" applyFill="1" applyBorder="1" applyAlignment="1">
      <alignment vertical="top" wrapText="1"/>
    </xf>
    <xf numFmtId="0" fontId="18" fillId="0" borderId="1" xfId="0" applyFont="1" applyBorder="1" applyAlignment="1">
      <alignment vertical="center" wrapText="1"/>
    </xf>
    <xf numFmtId="0" fontId="0" fillId="0" borderId="1" xfId="0" applyBorder="1" applyAlignment="1">
      <alignment vertical="center" wrapText="1"/>
    </xf>
    <xf numFmtId="0" fontId="21" fillId="0" borderId="1" xfId="0" applyFont="1" applyFill="1" applyBorder="1" applyAlignment="1">
      <alignment horizontal="left" vertical="top" wrapText="1"/>
    </xf>
    <xf numFmtId="0" fontId="18" fillId="0" borderId="1" xfId="0" applyFont="1" applyBorder="1" applyAlignment="1">
      <alignment wrapText="1"/>
    </xf>
    <xf numFmtId="0" fontId="16" fillId="0" borderId="1" xfId="0" applyFont="1" applyBorder="1" applyAlignment="1">
      <alignment horizontal="left" vertical="top" wrapText="1"/>
    </xf>
    <xf numFmtId="0" fontId="23" fillId="0" borderId="1" xfId="0" applyFont="1" applyBorder="1" applyAlignment="1">
      <alignment wrapText="1"/>
    </xf>
    <xf numFmtId="3" fontId="0" fillId="0" borderId="1" xfId="0" applyNumberFormat="1" applyBorder="1" applyAlignment="1">
      <alignment wrapText="1"/>
    </xf>
    <xf numFmtId="0" fontId="18" fillId="0" borderId="1" xfId="0" applyFont="1" applyFill="1" applyBorder="1" applyAlignment="1">
      <alignment horizontal="left" vertical="top" wrapText="1"/>
    </xf>
    <xf numFmtId="0" fontId="18" fillId="0" borderId="1" xfId="0" applyFont="1" applyFill="1" applyBorder="1" applyAlignment="1">
      <alignment horizontal="center" vertical="top" wrapText="1"/>
    </xf>
    <xf numFmtId="0" fontId="11" fillId="0" borderId="1" xfId="0" applyFont="1" applyBorder="1" applyAlignment="1">
      <alignment horizontal="left" vertical="top" wrapText="1"/>
    </xf>
    <xf numFmtId="0" fontId="11" fillId="0" borderId="1" xfId="0" applyFont="1" applyBorder="1" applyAlignment="1">
      <alignment vertical="top" wrapText="1"/>
    </xf>
    <xf numFmtId="0" fontId="0" fillId="0" borderId="0" xfId="0" applyFill="1" applyAlignment="1">
      <alignment vertical="top" wrapText="1"/>
    </xf>
    <xf numFmtId="0" fontId="0" fillId="0" borderId="0" xfId="0" applyFill="1" applyAlignment="1">
      <alignment vertical="center" wrapText="1"/>
    </xf>
    <xf numFmtId="0" fontId="0" fillId="0" borderId="0" xfId="0" applyFill="1" applyAlignment="1">
      <alignment wrapText="1"/>
    </xf>
    <xf numFmtId="0" fontId="25" fillId="4" borderId="15" xfId="0" applyFont="1" applyFill="1" applyBorder="1" applyAlignment="1">
      <alignment vertical="top" wrapText="1"/>
    </xf>
    <xf numFmtId="0" fontId="25" fillId="4" borderId="16" xfId="0" applyFont="1" applyFill="1" applyBorder="1" applyAlignment="1">
      <alignment vertical="top" wrapText="1"/>
    </xf>
    <xf numFmtId="0" fontId="6" fillId="0" borderId="0" xfId="0" applyFont="1" applyFill="1" applyBorder="1" applyAlignment="1">
      <alignment horizontal="left"/>
    </xf>
    <xf numFmtId="0" fontId="30" fillId="2" borderId="3" xfId="0" applyFont="1" applyFill="1" applyBorder="1" applyAlignment="1">
      <alignment horizontal="left" vertical="center"/>
    </xf>
    <xf numFmtId="0" fontId="6" fillId="0" borderId="1" xfId="0" applyFont="1" applyFill="1" applyBorder="1" applyAlignment="1">
      <alignment horizontal="left"/>
    </xf>
    <xf numFmtId="0" fontId="31" fillId="3" borderId="1" xfId="0" applyFont="1" applyFill="1" applyBorder="1" applyAlignment="1">
      <alignment horizontal="left" vertical="center"/>
    </xf>
    <xf numFmtId="0" fontId="25" fillId="4" borderId="3" xfId="0" applyFont="1" applyFill="1" applyBorder="1" applyAlignment="1">
      <alignment vertical="center"/>
    </xf>
    <xf numFmtId="0" fontId="25" fillId="4" borderId="15" xfId="0" applyFont="1" applyFill="1" applyBorder="1" applyAlignment="1">
      <alignment vertical="center"/>
    </xf>
    <xf numFmtId="0" fontId="25" fillId="4" borderId="16" xfId="0" applyFont="1" applyFill="1" applyBorder="1" applyAlignment="1">
      <alignment vertical="center"/>
    </xf>
    <xf numFmtId="0" fontId="17" fillId="0" borderId="1" xfId="0" applyFont="1" applyFill="1" applyBorder="1" applyAlignment="1">
      <alignment vertical="top" wrapText="1"/>
    </xf>
    <xf numFmtId="0" fontId="6" fillId="0" borderId="0" xfId="0" applyFont="1" applyBorder="1" applyAlignment="1">
      <alignment horizontal="right"/>
    </xf>
    <xf numFmtId="0" fontId="12" fillId="0" borderId="1" xfId="0" applyFont="1" applyFill="1" applyBorder="1" applyAlignment="1">
      <alignment horizontal="right" vertical="center" wrapText="1"/>
    </xf>
    <xf numFmtId="0" fontId="30" fillId="2" borderId="15" xfId="0" applyFont="1" applyFill="1" applyBorder="1" applyAlignment="1">
      <alignment horizontal="right" vertical="center"/>
    </xf>
    <xf numFmtId="0" fontId="6" fillId="0" borderId="1" xfId="0" applyFont="1" applyBorder="1" applyAlignment="1">
      <alignment horizontal="right"/>
    </xf>
    <xf numFmtId="0" fontId="6" fillId="4" borderId="1" xfId="0" applyFont="1" applyFill="1" applyBorder="1" applyAlignment="1">
      <alignment horizontal="right"/>
    </xf>
    <xf numFmtId="0" fontId="25" fillId="4" borderId="15" xfId="0" applyFont="1" applyFill="1" applyBorder="1" applyAlignment="1">
      <alignment horizontal="right" vertical="top" wrapText="1"/>
    </xf>
    <xf numFmtId="0" fontId="25" fillId="0" borderId="1" xfId="0" applyFont="1" applyFill="1" applyBorder="1" applyAlignment="1">
      <alignment horizontal="right" vertical="top" wrapText="1"/>
    </xf>
    <xf numFmtId="0" fontId="10" fillId="3" borderId="1" xfId="0" applyFont="1" applyFill="1" applyBorder="1" applyAlignment="1">
      <alignment horizontal="right" vertical="center"/>
    </xf>
    <xf numFmtId="0" fontId="6" fillId="9" borderId="1" xfId="0" applyFont="1" applyFill="1" applyBorder="1"/>
    <xf numFmtId="0" fontId="6" fillId="9" borderId="1" xfId="0" applyFont="1" applyFill="1" applyBorder="1" applyAlignment="1">
      <alignment horizontal="right"/>
    </xf>
    <xf numFmtId="0" fontId="6" fillId="9" borderId="1" xfId="0" applyFont="1" applyFill="1" applyBorder="1" applyAlignment="1">
      <alignment horizontal="left"/>
    </xf>
    <xf numFmtId="0" fontId="6" fillId="0" borderId="1" xfId="0" applyFont="1" applyBorder="1" applyAlignment="1">
      <alignment wrapText="1"/>
    </xf>
    <xf numFmtId="0" fontId="25" fillId="0" borderId="3" xfId="0" applyFont="1" applyFill="1" applyBorder="1" applyAlignment="1">
      <alignment horizontal="left" vertical="top" wrapText="1"/>
    </xf>
    <xf numFmtId="0" fontId="12" fillId="0" borderId="3" xfId="0" applyFont="1" applyFill="1" applyBorder="1" applyAlignment="1">
      <alignment horizontal="left" vertical="center" wrapText="1"/>
    </xf>
    <xf numFmtId="0" fontId="17" fillId="0" borderId="17" xfId="0" applyFont="1" applyFill="1" applyBorder="1" applyAlignment="1">
      <alignment horizontal="left" vertical="top" wrapText="1"/>
    </xf>
    <xf numFmtId="3" fontId="6" fillId="0" borderId="0" xfId="0" applyNumberFormat="1" applyFont="1" applyBorder="1"/>
    <xf numFmtId="3" fontId="6" fillId="0" borderId="1" xfId="0" applyNumberFormat="1" applyFont="1" applyBorder="1" applyAlignment="1">
      <alignment wrapText="1"/>
    </xf>
    <xf numFmtId="3" fontId="6" fillId="0" borderId="1" xfId="0" applyNumberFormat="1" applyFont="1" applyBorder="1"/>
    <xf numFmtId="3" fontId="6" fillId="0" borderId="0" xfId="0" applyNumberFormat="1" applyFont="1" applyFill="1" applyBorder="1"/>
    <xf numFmtId="3" fontId="27" fillId="0" borderId="0" xfId="0" applyNumberFormat="1" applyFont="1" applyBorder="1"/>
    <xf numFmtId="3" fontId="12" fillId="0" borderId="1" xfId="3" applyNumberFormat="1" applyFont="1" applyFill="1" applyBorder="1" applyAlignment="1">
      <alignment horizontal="left" vertical="center" wrapText="1"/>
    </xf>
    <xf numFmtId="3" fontId="12" fillId="0" borderId="1" xfId="0" applyNumberFormat="1" applyFont="1" applyFill="1" applyBorder="1" applyAlignment="1">
      <alignment vertical="center" wrapText="1"/>
    </xf>
    <xf numFmtId="3" fontId="26" fillId="0" borderId="3" xfId="0" applyNumberFormat="1" applyFont="1" applyFill="1" applyBorder="1" applyAlignment="1">
      <alignment vertical="center" wrapText="1"/>
    </xf>
    <xf numFmtId="3" fontId="30" fillId="2" borderId="15" xfId="0" applyNumberFormat="1" applyFont="1" applyFill="1" applyBorder="1" applyAlignment="1">
      <alignment vertical="center"/>
    </xf>
    <xf numFmtId="3" fontId="6" fillId="4" borderId="1" xfId="0" applyNumberFormat="1" applyFont="1" applyFill="1" applyBorder="1"/>
    <xf numFmtId="3" fontId="2" fillId="4" borderId="1" xfId="0" applyNumberFormat="1" applyFont="1" applyFill="1" applyBorder="1"/>
    <xf numFmtId="3" fontId="27" fillId="4" borderId="3" xfId="0" applyNumberFormat="1" applyFont="1" applyFill="1" applyBorder="1"/>
    <xf numFmtId="3" fontId="2" fillId="0" borderId="1" xfId="0" applyNumberFormat="1" applyFont="1" applyFill="1" applyBorder="1"/>
    <xf numFmtId="3" fontId="27" fillId="0" borderId="3" xfId="0" applyNumberFormat="1" applyFont="1" applyBorder="1"/>
    <xf numFmtId="3" fontId="6" fillId="4" borderId="1" xfId="0" applyNumberFormat="1" applyFont="1" applyFill="1" applyBorder="1" applyAlignment="1">
      <alignment vertical="center"/>
    </xf>
    <xf numFmtId="3" fontId="6" fillId="0" borderId="1" xfId="0" applyNumberFormat="1" applyFont="1" applyFill="1" applyBorder="1"/>
    <xf numFmtId="3" fontId="27" fillId="0" borderId="3" xfId="0" applyNumberFormat="1" applyFont="1" applyFill="1" applyBorder="1"/>
    <xf numFmtId="3" fontId="27" fillId="4" borderId="3" xfId="0" applyNumberFormat="1" applyFont="1" applyFill="1" applyBorder="1" applyAlignment="1">
      <alignment vertical="center"/>
    </xf>
    <xf numFmtId="3" fontId="10" fillId="3" borderId="1" xfId="0" applyNumberFormat="1" applyFont="1" applyFill="1" applyBorder="1" applyAlignment="1">
      <alignment vertical="center"/>
    </xf>
    <xf numFmtId="3" fontId="28" fillId="3" borderId="3" xfId="0" applyNumberFormat="1" applyFont="1" applyFill="1" applyBorder="1" applyAlignment="1">
      <alignment vertical="center"/>
    </xf>
    <xf numFmtId="3" fontId="10" fillId="3" borderId="1" xfId="0" applyNumberFormat="1" applyFont="1" applyFill="1" applyBorder="1" applyAlignment="1">
      <alignment horizontal="right" vertical="center"/>
    </xf>
    <xf numFmtId="3" fontId="6" fillId="9" borderId="1" xfId="0" applyNumberFormat="1" applyFont="1" applyFill="1" applyBorder="1" applyAlignment="1">
      <alignment horizontal="right"/>
    </xf>
    <xf numFmtId="0" fontId="27" fillId="4" borderId="3" xfId="0" applyFont="1" applyFill="1" applyBorder="1" applyAlignment="1">
      <alignment vertical="center"/>
    </xf>
    <xf numFmtId="0" fontId="2" fillId="0" borderId="1" xfId="0" applyFont="1" applyFill="1" applyBorder="1"/>
    <xf numFmtId="0" fontId="27" fillId="0" borderId="3" xfId="0" applyFont="1" applyBorder="1"/>
    <xf numFmtId="1" fontId="10" fillId="3" borderId="1" xfId="0" applyNumberFormat="1" applyFont="1" applyFill="1" applyBorder="1" applyAlignment="1">
      <alignment horizontal="right" vertical="center"/>
    </xf>
    <xf numFmtId="0" fontId="32" fillId="0" borderId="1" xfId="0" applyFont="1" applyFill="1" applyBorder="1" applyAlignment="1">
      <alignment horizontal="left" vertical="top" wrapText="1"/>
    </xf>
    <xf numFmtId="0" fontId="6" fillId="0" borderId="0" xfId="0" applyFont="1" applyBorder="1" applyAlignment="1">
      <alignment wrapText="1"/>
    </xf>
    <xf numFmtId="0" fontId="30" fillId="2" borderId="15" xfId="0" applyFont="1" applyFill="1" applyBorder="1" applyAlignment="1">
      <alignment vertical="center" wrapText="1"/>
    </xf>
    <xf numFmtId="0" fontId="6" fillId="4" borderId="1" xfId="0" applyFont="1" applyFill="1" applyBorder="1" applyAlignment="1">
      <alignment wrapText="1"/>
    </xf>
    <xf numFmtId="0" fontId="6" fillId="4" borderId="1" xfId="0" applyFont="1" applyFill="1" applyBorder="1" applyAlignment="1">
      <alignment vertical="center" wrapText="1"/>
    </xf>
    <xf numFmtId="0" fontId="6" fillId="0" borderId="1" xfId="0" applyFont="1" applyFill="1" applyBorder="1" applyAlignment="1">
      <alignment wrapText="1"/>
    </xf>
    <xf numFmtId="1" fontId="10" fillId="3" borderId="1" xfId="0" applyNumberFormat="1" applyFont="1" applyFill="1" applyBorder="1" applyAlignment="1">
      <alignment horizontal="right" vertical="center" wrapText="1"/>
    </xf>
    <xf numFmtId="0" fontId="10" fillId="3" borderId="1" xfId="0" applyFont="1" applyFill="1" applyBorder="1" applyAlignment="1">
      <alignment vertical="center" wrapText="1"/>
    </xf>
    <xf numFmtId="3" fontId="10" fillId="3" borderId="1" xfId="0" applyNumberFormat="1" applyFont="1" applyFill="1" applyBorder="1" applyAlignment="1">
      <alignment horizontal="right" vertical="center" wrapText="1"/>
    </xf>
    <xf numFmtId="0" fontId="6" fillId="9" borderId="1" xfId="0" applyFont="1" applyFill="1" applyBorder="1" applyAlignment="1">
      <alignment wrapText="1"/>
    </xf>
    <xf numFmtId="0" fontId="33" fillId="0" borderId="1" xfId="0" applyFont="1" applyFill="1" applyBorder="1" applyAlignment="1">
      <alignment horizontal="left" vertical="top" wrapText="1"/>
    </xf>
    <xf numFmtId="0" fontId="13" fillId="0" borderId="0" xfId="0" applyFont="1" applyAlignment="1">
      <alignment horizontal="left"/>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3" fontId="1" fillId="0" borderId="1" xfId="0" applyNumberFormat="1" applyFont="1" applyFill="1" applyBorder="1" applyAlignment="1">
      <alignment horizontal="center" vertical="center" wrapText="1"/>
    </xf>
    <xf numFmtId="3" fontId="26" fillId="0"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8" borderId="0" xfId="0" applyFill="1" applyAlignment="1">
      <alignment horizontal="left" vertical="top"/>
    </xf>
    <xf numFmtId="0" fontId="0" fillId="8" borderId="2" xfId="0" applyFill="1" applyBorder="1" applyAlignment="1">
      <alignment horizontal="left" vertical="top" wrapText="1"/>
    </xf>
    <xf numFmtId="0" fontId="0" fillId="8" borderId="0" xfId="0" applyFill="1" applyBorder="1" applyAlignment="1">
      <alignment horizontal="left" vertical="top" wrapText="1"/>
    </xf>
    <xf numFmtId="0" fontId="0" fillId="8" borderId="1" xfId="0" applyFill="1" applyBorder="1" applyAlignment="1">
      <alignment horizontal="left" vertical="top" wrapText="1"/>
    </xf>
    <xf numFmtId="0" fontId="32" fillId="0" borderId="1" xfId="0" applyFont="1" applyFill="1" applyBorder="1" applyAlignment="1">
      <alignment horizontal="right" vertical="top" wrapText="1"/>
    </xf>
    <xf numFmtId="0" fontId="34" fillId="0" borderId="1" xfId="0" applyFont="1" applyBorder="1" applyAlignment="1">
      <alignment wrapText="1"/>
    </xf>
    <xf numFmtId="0" fontId="34" fillId="0" borderId="1" xfId="0" applyFont="1" applyBorder="1"/>
    <xf numFmtId="0" fontId="35" fillId="0" borderId="1" xfId="0" applyFont="1" applyFill="1" applyBorder="1" applyAlignment="1">
      <alignment vertical="top" wrapText="1"/>
    </xf>
    <xf numFmtId="0" fontId="34" fillId="0" borderId="1" xfId="0" applyFont="1" applyFill="1" applyBorder="1" applyAlignment="1">
      <alignment wrapText="1"/>
    </xf>
    <xf numFmtId="0" fontId="34" fillId="0" borderId="1" xfId="0" applyFont="1" applyFill="1" applyBorder="1"/>
  </cellXfs>
  <cellStyles count="6">
    <cellStyle name="Normal" xfId="0" builtinId="0"/>
    <cellStyle name="Normal 2" xfId="1"/>
    <cellStyle name="Normal 3" xfId="3"/>
    <cellStyle name="Pourcentage" xfId="5" builtinId="5"/>
    <cellStyle name="Pourcentage 2" xfId="2"/>
    <cellStyle name="Pourcentage 3" xfId="4"/>
  </cellStyles>
  <dxfs count="0"/>
  <tableStyles count="0" defaultTableStyle="TableStyleMedium2" defaultPivotStyle="PivotStyleLight16"/>
  <colors>
    <mruColors>
      <color rgb="FFCCFFCC"/>
      <color rgb="FFFF99FF"/>
      <color rgb="FF66FFFF"/>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topLeftCell="C1" zoomScaleNormal="100" workbookViewId="0">
      <selection activeCell="C42" sqref="C42"/>
    </sheetView>
  </sheetViews>
  <sheetFormatPr baseColWidth="10" defaultRowHeight="14.4" x14ac:dyDescent="0.3"/>
  <cols>
    <col min="2" max="2" width="20.88671875" style="1" customWidth="1"/>
    <col min="3" max="3" width="50.6640625" style="2" customWidth="1"/>
    <col min="4" max="4" width="113.6640625" style="1" customWidth="1"/>
    <col min="5" max="5" width="30.6640625" customWidth="1"/>
    <col min="6" max="6" width="29.33203125" customWidth="1"/>
  </cols>
  <sheetData>
    <row r="1" spans="1:7" ht="17.399999999999999" x14ac:dyDescent="0.35">
      <c r="A1" s="214" t="s">
        <v>112</v>
      </c>
      <c r="B1" s="214"/>
      <c r="C1" s="214"/>
      <c r="D1" s="214"/>
    </row>
    <row r="2" spans="1:7" ht="15" thickBot="1" x14ac:dyDescent="0.35"/>
    <row r="3" spans="1:7" x14ac:dyDescent="0.3">
      <c r="A3" s="229" t="s">
        <v>52</v>
      </c>
      <c r="B3" s="230"/>
      <c r="C3" s="96" t="s">
        <v>63</v>
      </c>
      <c r="D3" s="97" t="s">
        <v>62</v>
      </c>
    </row>
    <row r="4" spans="1:7" ht="15" thickBot="1" x14ac:dyDescent="0.35">
      <c r="A4" s="231"/>
      <c r="B4" s="232"/>
      <c r="C4" s="94" t="s">
        <v>32</v>
      </c>
      <c r="D4" s="98" t="s">
        <v>54</v>
      </c>
    </row>
    <row r="5" spans="1:7" ht="61.2" x14ac:dyDescent="0.3">
      <c r="A5" s="217" t="s">
        <v>1</v>
      </c>
      <c r="B5" s="218"/>
      <c r="C5" s="89" t="s">
        <v>26</v>
      </c>
      <c r="D5" s="90" t="s">
        <v>56</v>
      </c>
    </row>
    <row r="6" spans="1:7" x14ac:dyDescent="0.3">
      <c r="A6" s="219"/>
      <c r="B6" s="220"/>
      <c r="C6" s="87" t="s">
        <v>27</v>
      </c>
      <c r="D6" s="91" t="s">
        <v>45</v>
      </c>
    </row>
    <row r="7" spans="1:7" ht="31.5" customHeight="1" x14ac:dyDescent="0.3">
      <c r="A7" s="219"/>
      <c r="B7" s="220"/>
      <c r="C7" s="87" t="s">
        <v>28</v>
      </c>
      <c r="D7" s="92" t="s">
        <v>111</v>
      </c>
    </row>
    <row r="8" spans="1:7" ht="20.399999999999999" x14ac:dyDescent="0.3">
      <c r="A8" s="219"/>
      <c r="B8" s="220"/>
      <c r="C8" s="88" t="s">
        <v>33</v>
      </c>
      <c r="D8" s="93" t="s">
        <v>51</v>
      </c>
      <c r="F8" s="3"/>
      <c r="G8" s="3"/>
    </row>
    <row r="9" spans="1:7" ht="15" thickBot="1" x14ac:dyDescent="0.35">
      <c r="A9" s="221"/>
      <c r="B9" s="222"/>
      <c r="C9" s="94" t="s">
        <v>9</v>
      </c>
      <c r="D9" s="95" t="s">
        <v>50</v>
      </c>
    </row>
    <row r="10" spans="1:7" ht="20.399999999999999" x14ac:dyDescent="0.3">
      <c r="A10" s="217" t="s">
        <v>2</v>
      </c>
      <c r="B10" s="218"/>
      <c r="C10" s="89" t="s">
        <v>29</v>
      </c>
      <c r="D10" s="90" t="s">
        <v>55</v>
      </c>
    </row>
    <row r="11" spans="1:7" ht="20.399999999999999" x14ac:dyDescent="0.3">
      <c r="A11" s="219"/>
      <c r="B11" s="220"/>
      <c r="C11" s="72" t="s">
        <v>10</v>
      </c>
      <c r="D11" s="99"/>
    </row>
    <row r="12" spans="1:7" x14ac:dyDescent="0.3">
      <c r="A12" s="219"/>
      <c r="B12" s="220"/>
      <c r="C12" s="72" t="s">
        <v>11</v>
      </c>
      <c r="D12" s="93" t="s">
        <v>114</v>
      </c>
    </row>
    <row r="13" spans="1:7" x14ac:dyDescent="0.3">
      <c r="A13" s="219"/>
      <c r="B13" s="220"/>
      <c r="C13" s="72" t="s">
        <v>12</v>
      </c>
      <c r="D13" s="93" t="s">
        <v>65</v>
      </c>
    </row>
    <row r="14" spans="1:7" ht="15" thickBot="1" x14ac:dyDescent="0.35">
      <c r="A14" s="221"/>
      <c r="B14" s="222"/>
      <c r="C14" s="100" t="s">
        <v>13</v>
      </c>
      <c r="D14" s="101"/>
    </row>
    <row r="15" spans="1:7" x14ac:dyDescent="0.3">
      <c r="A15" s="217" t="s">
        <v>53</v>
      </c>
      <c r="B15" s="218"/>
      <c r="C15" s="89" t="s">
        <v>30</v>
      </c>
      <c r="D15" s="90" t="s">
        <v>57</v>
      </c>
    </row>
    <row r="16" spans="1:7" ht="20.399999999999999" x14ac:dyDescent="0.3">
      <c r="A16" s="219"/>
      <c r="B16" s="220"/>
      <c r="C16" s="87" t="s">
        <v>31</v>
      </c>
      <c r="D16" s="93" t="s">
        <v>34</v>
      </c>
    </row>
    <row r="17" spans="1:4" ht="15" thickBot="1" x14ac:dyDescent="0.35">
      <c r="A17" s="221"/>
      <c r="B17" s="222"/>
      <c r="C17" s="94" t="s">
        <v>14</v>
      </c>
      <c r="D17" s="102"/>
    </row>
    <row r="18" spans="1:4" x14ac:dyDescent="0.3">
      <c r="A18" s="217" t="s">
        <v>20</v>
      </c>
      <c r="B18" s="218"/>
      <c r="C18" s="89" t="s">
        <v>30</v>
      </c>
      <c r="D18" s="103" t="s">
        <v>35</v>
      </c>
    </row>
    <row r="19" spans="1:4" x14ac:dyDescent="0.3">
      <c r="A19" s="219"/>
      <c r="B19" s="220"/>
      <c r="C19" s="87" t="s">
        <v>31</v>
      </c>
      <c r="D19" s="104" t="s">
        <v>36</v>
      </c>
    </row>
    <row r="20" spans="1:4" x14ac:dyDescent="0.3">
      <c r="A20" s="219"/>
      <c r="B20" s="220"/>
      <c r="C20" s="73" t="s">
        <v>17</v>
      </c>
      <c r="D20" s="104"/>
    </row>
    <row r="21" spans="1:4" ht="21" thickBot="1" x14ac:dyDescent="0.35">
      <c r="A21" s="221"/>
      <c r="B21" s="222"/>
      <c r="C21" s="94" t="s">
        <v>37</v>
      </c>
      <c r="D21" s="105" t="s">
        <v>43</v>
      </c>
    </row>
    <row r="22" spans="1:4" ht="20.399999999999999" x14ac:dyDescent="0.3">
      <c r="A22" s="217" t="s">
        <v>19</v>
      </c>
      <c r="B22" s="218"/>
      <c r="C22" s="89" t="s">
        <v>30</v>
      </c>
      <c r="D22" s="106" t="s">
        <v>38</v>
      </c>
    </row>
    <row r="23" spans="1:4" x14ac:dyDescent="0.3">
      <c r="A23" s="219"/>
      <c r="B23" s="220"/>
      <c r="C23" s="87" t="s">
        <v>31</v>
      </c>
      <c r="D23" s="104" t="s">
        <v>44</v>
      </c>
    </row>
    <row r="24" spans="1:4" x14ac:dyDescent="0.3">
      <c r="A24" s="219"/>
      <c r="B24" s="220"/>
      <c r="C24" s="73" t="s">
        <v>17</v>
      </c>
      <c r="D24" s="107"/>
    </row>
    <row r="25" spans="1:4" ht="21" thickBot="1" x14ac:dyDescent="0.35">
      <c r="A25" s="221"/>
      <c r="B25" s="222"/>
      <c r="C25" s="94" t="s">
        <v>37</v>
      </c>
      <c r="D25" s="105" t="s">
        <v>43</v>
      </c>
    </row>
    <row r="26" spans="1:4" x14ac:dyDescent="0.3">
      <c r="A26" s="217" t="s">
        <v>18</v>
      </c>
      <c r="B26" s="218"/>
      <c r="C26" s="89" t="s">
        <v>30</v>
      </c>
      <c r="D26" s="103" t="s">
        <v>46</v>
      </c>
    </row>
    <row r="27" spans="1:4" x14ac:dyDescent="0.3">
      <c r="A27" s="219"/>
      <c r="B27" s="220"/>
      <c r="C27" s="87" t="s">
        <v>31</v>
      </c>
      <c r="D27" s="108" t="s">
        <v>47</v>
      </c>
    </row>
    <row r="28" spans="1:4" ht="15" thickBot="1" x14ac:dyDescent="0.35">
      <c r="A28" s="221"/>
      <c r="B28" s="222"/>
      <c r="C28" s="109" t="s">
        <v>17</v>
      </c>
      <c r="D28" s="110" t="s">
        <v>17</v>
      </c>
    </row>
    <row r="29" spans="1:4" x14ac:dyDescent="0.3">
      <c r="A29" s="223" t="s">
        <v>15</v>
      </c>
      <c r="B29" s="224"/>
      <c r="C29" s="111" t="s">
        <v>21</v>
      </c>
      <c r="D29" s="112"/>
    </row>
    <row r="30" spans="1:4" x14ac:dyDescent="0.3">
      <c r="A30" s="225"/>
      <c r="B30" s="226"/>
      <c r="C30" s="74" t="s">
        <v>22</v>
      </c>
      <c r="D30" s="113"/>
    </row>
    <row r="31" spans="1:4" x14ac:dyDescent="0.3">
      <c r="A31" s="225"/>
      <c r="B31" s="226"/>
      <c r="C31" s="74" t="s">
        <v>23</v>
      </c>
      <c r="D31" s="113"/>
    </row>
    <row r="32" spans="1:4" x14ac:dyDescent="0.3">
      <c r="A32" s="225"/>
      <c r="B32" s="226"/>
      <c r="C32" s="74" t="s">
        <v>48</v>
      </c>
      <c r="D32" s="113"/>
    </row>
    <row r="33" spans="1:4" ht="15" thickBot="1" x14ac:dyDescent="0.35">
      <c r="A33" s="227"/>
      <c r="B33" s="228"/>
      <c r="C33" s="114" t="s">
        <v>25</v>
      </c>
      <c r="D33" s="115"/>
    </row>
    <row r="34" spans="1:4" x14ac:dyDescent="0.3">
      <c r="A34" s="217" t="s">
        <v>4</v>
      </c>
      <c r="B34" s="218"/>
      <c r="C34" s="89" t="s">
        <v>30</v>
      </c>
      <c r="D34" s="116" t="s">
        <v>46</v>
      </c>
    </row>
    <row r="35" spans="1:4" ht="71.400000000000006" x14ac:dyDescent="0.3">
      <c r="A35" s="219"/>
      <c r="B35" s="220"/>
      <c r="C35" s="87" t="s">
        <v>31</v>
      </c>
      <c r="D35" s="113" t="s">
        <v>339</v>
      </c>
    </row>
    <row r="36" spans="1:4" ht="15" thickBot="1" x14ac:dyDescent="0.35">
      <c r="A36" s="221"/>
      <c r="B36" s="222"/>
      <c r="C36" s="94" t="s">
        <v>14</v>
      </c>
      <c r="D36" s="115"/>
    </row>
    <row r="37" spans="1:4" x14ac:dyDescent="0.3">
      <c r="A37" s="217" t="s">
        <v>5</v>
      </c>
      <c r="B37" s="218"/>
      <c r="C37" s="89" t="s">
        <v>30</v>
      </c>
      <c r="D37" s="116" t="s">
        <v>49</v>
      </c>
    </row>
    <row r="38" spans="1:4" ht="91.8" x14ac:dyDescent="0.3">
      <c r="A38" s="219"/>
      <c r="B38" s="220"/>
      <c r="C38" s="87" t="s">
        <v>31</v>
      </c>
      <c r="D38" s="117" t="s">
        <v>115</v>
      </c>
    </row>
    <row r="39" spans="1:4" ht="15" thickBot="1" x14ac:dyDescent="0.35">
      <c r="A39" s="221"/>
      <c r="B39" s="222"/>
      <c r="C39" s="94" t="s">
        <v>14</v>
      </c>
      <c r="D39" s="115"/>
    </row>
    <row r="40" spans="1:4" ht="38.25" customHeight="1" thickBot="1" x14ac:dyDescent="0.35">
      <c r="A40" s="215" t="s">
        <v>59</v>
      </c>
      <c r="B40" s="216"/>
      <c r="C40" s="118" t="s">
        <v>58</v>
      </c>
      <c r="D40" s="119" t="s">
        <v>64</v>
      </c>
    </row>
  </sheetData>
  <mergeCells count="12">
    <mergeCell ref="A1:D1"/>
    <mergeCell ref="A40:B40"/>
    <mergeCell ref="A5:B9"/>
    <mergeCell ref="A10:B14"/>
    <mergeCell ref="A15:B17"/>
    <mergeCell ref="A18:B21"/>
    <mergeCell ref="A22:B25"/>
    <mergeCell ref="A26:B28"/>
    <mergeCell ref="A29:B33"/>
    <mergeCell ref="A34:B36"/>
    <mergeCell ref="A37:B39"/>
    <mergeCell ref="A3:B4"/>
  </mergeCells>
  <pageMargins left="0.31496062992125984" right="0.31496062992125984" top="0.35433070866141736" bottom="0.35433070866141736"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55"/>
  <sheetViews>
    <sheetView tabSelected="1" topLeftCell="A4" zoomScaleNormal="100" workbookViewId="0">
      <pane xSplit="1" ySplit="3" topLeftCell="B7" activePane="bottomRight" state="frozenSplit"/>
      <selection activeCell="A6" sqref="A6:XFD6"/>
      <selection pane="topRight" activeCell="B4" sqref="B4"/>
      <selection pane="bottomLeft" activeCell="A8" sqref="A8"/>
      <selection pane="bottomRight" activeCell="I76" sqref="I76"/>
    </sheetView>
  </sheetViews>
  <sheetFormatPr baseColWidth="10" defaultColWidth="11.44140625" defaultRowHeight="12" x14ac:dyDescent="0.25"/>
  <cols>
    <col min="1" max="1" width="6.88671875" style="154" customWidth="1"/>
    <col min="2" max="2" width="6.6640625" style="70" customWidth="1"/>
    <col min="3" max="3" width="32.109375" style="70" customWidth="1"/>
    <col min="4" max="4" width="17.5546875" style="70" customWidth="1"/>
    <col min="5" max="5" width="21" style="70" customWidth="1"/>
    <col min="6" max="6" width="5.6640625" style="70" customWidth="1"/>
    <col min="7" max="7" width="10.44140625" style="70" customWidth="1"/>
    <col min="8" max="8" width="7.88671875" style="162" customWidth="1"/>
    <col min="9" max="9" width="12" style="70" customWidth="1"/>
    <col min="10" max="10" width="24.5546875" style="70" customWidth="1"/>
    <col min="11" max="11" width="9.44140625" style="70" customWidth="1"/>
    <col min="12" max="12" width="9.5546875" style="70" customWidth="1"/>
    <col min="13" max="13" width="10.5546875" style="70" customWidth="1"/>
    <col min="14" max="14" width="9.5546875" style="70" customWidth="1"/>
    <col min="15" max="15" width="22.88671875" style="70" customWidth="1"/>
    <col min="16" max="16" width="5.44140625" style="70" customWidth="1"/>
    <col min="17" max="17" width="8.5546875" style="70" bestFit="1" customWidth="1"/>
    <col min="18" max="18" width="10" style="70" customWidth="1"/>
    <col min="19" max="19" width="7.109375" style="70" customWidth="1"/>
    <col min="20" max="20" width="10.5546875" style="70" customWidth="1"/>
    <col min="21" max="21" width="9.33203125" style="70" customWidth="1"/>
    <col min="22" max="22" width="17.5546875" style="70" customWidth="1"/>
    <col min="23" max="23" width="7" style="70" customWidth="1"/>
    <col min="24" max="24" width="10" style="70" customWidth="1"/>
    <col min="25" max="25" width="9" style="70" customWidth="1"/>
    <col min="26" max="26" width="11.33203125" style="70" customWidth="1"/>
    <col min="27" max="27" width="5.6640625" style="70" customWidth="1"/>
    <col min="28" max="28" width="14.33203125" style="70" customWidth="1"/>
    <col min="29" max="29" width="12.33203125" style="70" customWidth="1"/>
    <col min="30" max="30" width="6.6640625" style="70" customWidth="1"/>
    <col min="31" max="31" width="8.5546875" style="70" customWidth="1"/>
    <col min="32" max="32" width="9.5546875" style="70" customWidth="1"/>
    <col min="33" max="33" width="8" style="70" customWidth="1"/>
    <col min="34" max="34" width="19.6640625" style="204" customWidth="1"/>
    <col min="35" max="35" width="8.109375" style="70" customWidth="1"/>
    <col min="36" max="36" width="8" style="70" customWidth="1"/>
    <col min="37" max="37" width="16.33203125" style="70" customWidth="1"/>
    <col min="38" max="38" width="5.44140625" style="177" bestFit="1" customWidth="1"/>
    <col min="39" max="39" width="17.88671875" style="180" customWidth="1"/>
    <col min="40" max="40" width="9.88671875" style="177" customWidth="1"/>
    <col min="41" max="41" width="11.5546875" style="181" bestFit="1" customWidth="1"/>
    <col min="42" max="42" width="11.44140625" style="69"/>
    <col min="43" max="43" width="16" style="69" customWidth="1"/>
    <col min="44" max="16384" width="11.44140625" style="69"/>
  </cols>
  <sheetData>
    <row r="1" spans="1:42" ht="30" x14ac:dyDescent="0.5">
      <c r="C1" s="86" t="s">
        <v>305</v>
      </c>
    </row>
    <row r="4" spans="1:42" s="68" customFormat="1" ht="11.25" customHeight="1" x14ac:dyDescent="0.3">
      <c r="A4" s="235"/>
      <c r="B4" s="235"/>
      <c r="C4" s="235"/>
      <c r="D4" s="226" t="s">
        <v>1</v>
      </c>
      <c r="E4" s="226"/>
      <c r="F4" s="226"/>
      <c r="G4" s="226"/>
      <c r="H4" s="226"/>
      <c r="I4" s="226" t="s">
        <v>2</v>
      </c>
      <c r="J4" s="226"/>
      <c r="K4" s="226"/>
      <c r="L4" s="226"/>
      <c r="M4" s="226"/>
      <c r="N4" s="226" t="s">
        <v>3</v>
      </c>
      <c r="O4" s="226"/>
      <c r="P4" s="226"/>
      <c r="Q4" s="226" t="s">
        <v>20</v>
      </c>
      <c r="R4" s="226"/>
      <c r="S4" s="226"/>
      <c r="T4" s="226"/>
      <c r="U4" s="226" t="s">
        <v>19</v>
      </c>
      <c r="V4" s="226"/>
      <c r="W4" s="226"/>
      <c r="X4" s="226"/>
      <c r="Y4" s="226" t="s">
        <v>18</v>
      </c>
      <c r="Z4" s="226"/>
      <c r="AA4" s="226"/>
      <c r="AB4" s="226" t="s">
        <v>15</v>
      </c>
      <c r="AC4" s="226"/>
      <c r="AD4" s="226"/>
      <c r="AE4" s="226"/>
      <c r="AF4" s="226"/>
      <c r="AG4" s="226" t="s">
        <v>4</v>
      </c>
      <c r="AH4" s="226"/>
      <c r="AI4" s="226"/>
      <c r="AJ4" s="226" t="s">
        <v>5</v>
      </c>
      <c r="AK4" s="226"/>
      <c r="AL4" s="226"/>
      <c r="AM4" s="233"/>
      <c r="AN4" s="233" t="s">
        <v>42</v>
      </c>
      <c r="AO4" s="234" t="s">
        <v>0</v>
      </c>
    </row>
    <row r="5" spans="1:42" s="68" customFormat="1" ht="12.75" customHeight="1" x14ac:dyDescent="0.3">
      <c r="A5" s="235"/>
      <c r="B5" s="235"/>
      <c r="C5" s="235"/>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33"/>
      <c r="AN5" s="233"/>
      <c r="AO5" s="234"/>
    </row>
    <row r="6" spans="1:42" s="68" customFormat="1" ht="56.25" customHeight="1" x14ac:dyDescent="0.3">
      <c r="A6" s="82" t="s">
        <v>16</v>
      </c>
      <c r="B6" s="75" t="s">
        <v>300</v>
      </c>
      <c r="C6" s="75" t="s">
        <v>301</v>
      </c>
      <c r="D6" s="82" t="s">
        <v>295</v>
      </c>
      <c r="E6" s="83" t="s">
        <v>27</v>
      </c>
      <c r="F6" s="82" t="s">
        <v>28</v>
      </c>
      <c r="G6" s="82" t="s">
        <v>8</v>
      </c>
      <c r="H6" s="163" t="s">
        <v>124</v>
      </c>
      <c r="I6" s="82" t="s">
        <v>61</v>
      </c>
      <c r="J6" s="82" t="s">
        <v>10</v>
      </c>
      <c r="K6" s="82" t="s">
        <v>290</v>
      </c>
      <c r="L6" s="82" t="s">
        <v>291</v>
      </c>
      <c r="M6" s="82" t="s">
        <v>292</v>
      </c>
      <c r="N6" s="82" t="s">
        <v>30</v>
      </c>
      <c r="O6" s="82" t="s">
        <v>293</v>
      </c>
      <c r="P6" s="82" t="s">
        <v>14</v>
      </c>
      <c r="Q6" s="84" t="s">
        <v>30</v>
      </c>
      <c r="R6" s="84" t="s">
        <v>31</v>
      </c>
      <c r="S6" s="84" t="s">
        <v>17</v>
      </c>
      <c r="T6" s="84" t="s">
        <v>41</v>
      </c>
      <c r="U6" s="84" t="s">
        <v>30</v>
      </c>
      <c r="V6" s="84" t="s">
        <v>31</v>
      </c>
      <c r="W6" s="84" t="s">
        <v>17</v>
      </c>
      <c r="X6" s="84" t="s">
        <v>41</v>
      </c>
      <c r="Y6" s="84" t="s">
        <v>39</v>
      </c>
      <c r="Z6" s="84" t="s">
        <v>40</v>
      </c>
      <c r="AA6" s="84" t="s">
        <v>17</v>
      </c>
      <c r="AB6" s="85" t="s">
        <v>21</v>
      </c>
      <c r="AC6" s="85" t="s">
        <v>22</v>
      </c>
      <c r="AD6" s="85" t="s">
        <v>23</v>
      </c>
      <c r="AE6" s="85" t="s">
        <v>24</v>
      </c>
      <c r="AF6" s="85" t="s">
        <v>25</v>
      </c>
      <c r="AG6" s="85" t="s">
        <v>30</v>
      </c>
      <c r="AH6" s="85" t="s">
        <v>294</v>
      </c>
      <c r="AI6" s="85" t="s">
        <v>304</v>
      </c>
      <c r="AJ6" s="85" t="s">
        <v>30</v>
      </c>
      <c r="AK6" s="85" t="s">
        <v>294</v>
      </c>
      <c r="AL6" s="182" t="s">
        <v>304</v>
      </c>
      <c r="AM6" s="182" t="s">
        <v>113</v>
      </c>
      <c r="AN6" s="183">
        <v>7.0000000000000007E-2</v>
      </c>
      <c r="AO6" s="184"/>
    </row>
    <row r="7" spans="1:42" s="121" customFormat="1" ht="24" customHeight="1" x14ac:dyDescent="0.3">
      <c r="A7" s="155" t="s">
        <v>309</v>
      </c>
      <c r="B7" s="120"/>
      <c r="C7" s="120"/>
      <c r="D7" s="120"/>
      <c r="E7" s="120"/>
      <c r="F7" s="120"/>
      <c r="G7" s="120"/>
      <c r="H7" s="164"/>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205"/>
      <c r="AI7" s="120"/>
      <c r="AJ7" s="120"/>
      <c r="AK7" s="120"/>
      <c r="AL7" s="185"/>
      <c r="AM7" s="185"/>
      <c r="AN7" s="185"/>
      <c r="AO7" s="185"/>
    </row>
    <row r="8" spans="1:42" ht="12" customHeight="1" x14ac:dyDescent="0.25">
      <c r="A8" s="158" t="s">
        <v>283</v>
      </c>
      <c r="B8" s="159"/>
      <c r="C8" s="160"/>
      <c r="D8" s="79"/>
      <c r="E8" s="79"/>
      <c r="F8" s="79"/>
      <c r="G8" s="79"/>
      <c r="H8" s="166"/>
      <c r="I8" s="79"/>
      <c r="J8" s="79"/>
      <c r="K8" s="79"/>
      <c r="L8" s="79"/>
      <c r="M8" s="79"/>
      <c r="N8" s="79"/>
      <c r="O8" s="79"/>
      <c r="P8" s="79"/>
      <c r="Q8" s="79"/>
      <c r="R8" s="79"/>
      <c r="S8" s="79"/>
      <c r="T8" s="79"/>
      <c r="U8" s="79"/>
      <c r="V8" s="79"/>
      <c r="W8" s="79"/>
      <c r="X8" s="79"/>
      <c r="Y8" s="79"/>
      <c r="Z8" s="79"/>
      <c r="AA8" s="79"/>
      <c r="AB8" s="79"/>
      <c r="AC8" s="79"/>
      <c r="AD8" s="79"/>
      <c r="AE8" s="79"/>
      <c r="AF8" s="79"/>
      <c r="AG8" s="79"/>
      <c r="AH8" s="206"/>
      <c r="AI8" s="79"/>
      <c r="AJ8" s="79"/>
      <c r="AK8" s="79"/>
      <c r="AL8" s="186"/>
      <c r="AM8" s="187"/>
      <c r="AN8" s="186"/>
      <c r="AO8" s="188"/>
      <c r="AP8" s="180">
        <f>SUM(AO9:AO12,AO40:AO42,AO71:AO72,AO103:AO105)</f>
        <v>23120.196200000002</v>
      </c>
    </row>
    <row r="9" spans="1:42" ht="46.2" customHeight="1" x14ac:dyDescent="0.25">
      <c r="A9" s="161" t="s">
        <v>117</v>
      </c>
      <c r="B9" s="161" t="s">
        <v>348</v>
      </c>
      <c r="C9" s="161" t="s">
        <v>342</v>
      </c>
      <c r="D9" s="161" t="s">
        <v>366</v>
      </c>
      <c r="E9" s="161" t="s">
        <v>404</v>
      </c>
      <c r="F9" s="161">
        <f>226*1.02</f>
        <v>230.52</v>
      </c>
      <c r="G9" s="161">
        <v>40</v>
      </c>
      <c r="H9" s="168">
        <f>G9*F9</f>
        <v>9220.8000000000011</v>
      </c>
      <c r="I9" s="161"/>
      <c r="J9" s="78"/>
      <c r="K9" s="78"/>
      <c r="L9" s="78"/>
      <c r="M9" s="78"/>
      <c r="N9" s="78"/>
      <c r="O9" s="78"/>
      <c r="P9" s="78"/>
      <c r="Q9" s="78"/>
      <c r="R9" s="78"/>
      <c r="S9" s="78"/>
      <c r="T9" s="78"/>
      <c r="U9" s="78"/>
      <c r="V9" s="78" t="s">
        <v>345</v>
      </c>
      <c r="W9" s="78">
        <v>1200</v>
      </c>
      <c r="X9" s="78">
        <f>W9</f>
        <v>1200</v>
      </c>
      <c r="Y9" s="78"/>
      <c r="Z9" s="78"/>
      <c r="AA9" s="78"/>
      <c r="AB9" s="78"/>
      <c r="AC9" s="78"/>
      <c r="AD9" s="78"/>
      <c r="AE9" s="78"/>
      <c r="AF9" s="78"/>
      <c r="AG9" s="78" t="s">
        <v>384</v>
      </c>
      <c r="AH9" s="173" t="s">
        <v>413</v>
      </c>
      <c r="AI9" s="78">
        <v>1600</v>
      </c>
      <c r="AJ9" s="78"/>
      <c r="AK9" s="78"/>
      <c r="AL9" s="179"/>
      <c r="AM9" s="189">
        <f>AL9+AI9+AA9+X9+T9+P9+M9+H9</f>
        <v>12020.800000000001</v>
      </c>
      <c r="AN9" s="179">
        <f t="shared" ref="AN9:AN32" si="0">AM9*$AN$6</f>
        <v>841.45600000000013</v>
      </c>
      <c r="AO9" s="190">
        <f t="shared" ref="AO9:AO32" si="1">AN9+AM9</f>
        <v>12862.256000000001</v>
      </c>
    </row>
    <row r="10" spans="1:42" x14ac:dyDescent="0.25">
      <c r="A10" s="161" t="s">
        <v>117</v>
      </c>
      <c r="B10" s="161" t="s">
        <v>348</v>
      </c>
      <c r="C10" s="161" t="s">
        <v>343</v>
      </c>
      <c r="D10" s="161" t="s">
        <v>366</v>
      </c>
      <c r="E10" s="161" t="s">
        <v>404</v>
      </c>
      <c r="F10" s="161">
        <f>280*1.02</f>
        <v>285.60000000000002</v>
      </c>
      <c r="G10" s="161">
        <v>3</v>
      </c>
      <c r="H10" s="168">
        <f>G10*F10</f>
        <v>856.80000000000007</v>
      </c>
      <c r="I10" s="161"/>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173"/>
      <c r="AI10" s="78"/>
      <c r="AJ10" s="78"/>
      <c r="AK10" s="78"/>
      <c r="AL10" s="179"/>
      <c r="AM10" s="189">
        <f t="shared" ref="AM10:AM12" si="2">AL10+AI10+AA10+X10+T10+P10+M10+H10</f>
        <v>856.80000000000007</v>
      </c>
      <c r="AN10" s="179">
        <f t="shared" si="0"/>
        <v>59.976000000000013</v>
      </c>
      <c r="AO10" s="190">
        <f t="shared" si="1"/>
        <v>916.77600000000007</v>
      </c>
    </row>
    <row r="11" spans="1:42" x14ac:dyDescent="0.25">
      <c r="A11" s="161" t="s">
        <v>117</v>
      </c>
      <c r="B11" s="161" t="s">
        <v>348</v>
      </c>
      <c r="C11" s="161" t="s">
        <v>387</v>
      </c>
      <c r="D11" s="161" t="s">
        <v>366</v>
      </c>
      <c r="E11" s="161" t="s">
        <v>404</v>
      </c>
      <c r="F11" s="161">
        <f>336*1.02</f>
        <v>342.72</v>
      </c>
      <c r="G11" s="161">
        <v>2</v>
      </c>
      <c r="H11" s="168">
        <f>G11*F11</f>
        <v>685.44</v>
      </c>
      <c r="I11" s="161"/>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173"/>
      <c r="AI11" s="78"/>
      <c r="AJ11" s="78"/>
      <c r="AK11" s="78"/>
      <c r="AL11" s="179"/>
      <c r="AM11" s="189">
        <f t="shared" ref="AM11" si="3">AL11+AI11+AA11+X11+T11+P11+M11+H11</f>
        <v>685.44</v>
      </c>
      <c r="AN11" s="179">
        <f t="shared" ref="AN11" si="4">AM11*$AN$6</f>
        <v>47.980800000000009</v>
      </c>
      <c r="AO11" s="190">
        <f t="shared" ref="AO11" si="5">AN11+AM11</f>
        <v>733.4208000000001</v>
      </c>
    </row>
    <row r="12" spans="1:42" x14ac:dyDescent="0.25">
      <c r="A12" s="161" t="s">
        <v>117</v>
      </c>
      <c r="B12" s="161" t="s">
        <v>348</v>
      </c>
      <c r="C12" s="161" t="s">
        <v>341</v>
      </c>
      <c r="D12" s="161" t="s">
        <v>366</v>
      </c>
      <c r="E12" s="161" t="s">
        <v>405</v>
      </c>
      <c r="F12" s="161">
        <f>295*1.02</f>
        <v>300.89999999999998</v>
      </c>
      <c r="G12" s="161">
        <v>5</v>
      </c>
      <c r="H12" s="168">
        <f>G12*F12</f>
        <v>1504.5</v>
      </c>
      <c r="I12" s="161"/>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173"/>
      <c r="AI12" s="78"/>
      <c r="AJ12" s="78"/>
      <c r="AK12" s="78"/>
      <c r="AL12" s="179"/>
      <c r="AM12" s="189">
        <f t="shared" si="2"/>
        <v>1504.5</v>
      </c>
      <c r="AN12" s="179">
        <f t="shared" si="0"/>
        <v>105.31500000000001</v>
      </c>
      <c r="AO12" s="190">
        <f t="shared" si="1"/>
        <v>1609.8150000000001</v>
      </c>
    </row>
    <row r="13" spans="1:42" ht="12" customHeight="1" x14ac:dyDescent="0.2">
      <c r="A13" s="158" t="s">
        <v>296</v>
      </c>
      <c r="B13" s="159"/>
      <c r="C13" s="152"/>
      <c r="D13" s="152"/>
      <c r="E13" s="152"/>
      <c r="F13" s="152"/>
      <c r="G13" s="152"/>
      <c r="H13" s="167"/>
      <c r="I13" s="153"/>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207"/>
      <c r="AI13" s="76"/>
      <c r="AJ13" s="76"/>
      <c r="AK13" s="76"/>
      <c r="AL13" s="191"/>
      <c r="AM13" s="191"/>
      <c r="AN13" s="191"/>
      <c r="AO13" s="191"/>
      <c r="AP13" s="180">
        <f>SUM(AO14:AO17,AO44:AO47,AO74:AO77,AO107:AO110)</f>
        <v>178687.1538</v>
      </c>
    </row>
    <row r="14" spans="1:42" ht="40.799999999999997" customHeight="1" x14ac:dyDescent="0.25">
      <c r="A14" s="161" t="s">
        <v>74</v>
      </c>
      <c r="B14" s="161" t="s">
        <v>348</v>
      </c>
      <c r="C14" s="161" t="s">
        <v>342</v>
      </c>
      <c r="D14" s="161" t="s">
        <v>366</v>
      </c>
      <c r="E14" s="161" t="s">
        <v>404</v>
      </c>
      <c r="F14" s="161">
        <f>226*1.02</f>
        <v>230.52</v>
      </c>
      <c r="G14" s="161">
        <v>30</v>
      </c>
      <c r="H14" s="168">
        <f>G14*F14</f>
        <v>6915.6</v>
      </c>
      <c r="I14" s="161"/>
      <c r="J14" s="78"/>
      <c r="K14" s="78"/>
      <c r="L14" s="78"/>
      <c r="M14" s="78"/>
      <c r="N14" s="78"/>
      <c r="O14" s="78"/>
      <c r="P14" s="78"/>
      <c r="Q14" s="78"/>
      <c r="R14" s="78"/>
      <c r="S14" s="78"/>
      <c r="T14" s="78"/>
      <c r="U14" s="78"/>
      <c r="V14" s="78"/>
      <c r="W14" s="78"/>
      <c r="X14" s="78"/>
      <c r="Y14" s="78"/>
      <c r="Z14" s="78"/>
      <c r="AA14" s="78"/>
      <c r="AB14" s="78"/>
      <c r="AC14" s="78"/>
      <c r="AD14" s="78"/>
      <c r="AE14" s="78"/>
      <c r="AF14" s="78"/>
      <c r="AG14" s="78" t="s">
        <v>384</v>
      </c>
      <c r="AH14" s="241" t="s">
        <v>412</v>
      </c>
      <c r="AI14" s="242">
        <v>6400</v>
      </c>
      <c r="AJ14" s="78"/>
      <c r="AK14" s="78"/>
      <c r="AL14" s="179"/>
      <c r="AM14" s="189">
        <f>AL14+AI14+AA14+X14+T14+P14+M14+H14</f>
        <v>13315.6</v>
      </c>
      <c r="AN14" s="179">
        <f t="shared" si="0"/>
        <v>932.0920000000001</v>
      </c>
      <c r="AO14" s="190">
        <f t="shared" si="1"/>
        <v>14247.692000000001</v>
      </c>
    </row>
    <row r="15" spans="1:42" x14ac:dyDescent="0.25">
      <c r="A15" s="161" t="s">
        <v>74</v>
      </c>
      <c r="B15" s="161" t="s">
        <v>348</v>
      </c>
      <c r="C15" s="161" t="s">
        <v>343</v>
      </c>
      <c r="D15" s="161" t="s">
        <v>366</v>
      </c>
      <c r="E15" s="161" t="s">
        <v>404</v>
      </c>
      <c r="F15" s="161">
        <f>280*1.02</f>
        <v>285.60000000000002</v>
      </c>
      <c r="G15" s="161">
        <v>32</v>
      </c>
      <c r="H15" s="168">
        <f>G15*F15</f>
        <v>9139.2000000000007</v>
      </c>
      <c r="I15" s="161"/>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173"/>
      <c r="AI15" s="78"/>
      <c r="AJ15" s="78"/>
      <c r="AK15" s="78"/>
      <c r="AL15" s="179"/>
      <c r="AM15" s="189">
        <f t="shared" ref="AM15:AM17" si="6">AL15+AI15+AA15+X15+T15+P15+M15+H15</f>
        <v>9139.2000000000007</v>
      </c>
      <c r="AN15" s="179">
        <f t="shared" si="0"/>
        <v>639.74400000000014</v>
      </c>
      <c r="AO15" s="190">
        <f t="shared" si="1"/>
        <v>9778.9440000000013</v>
      </c>
    </row>
    <row r="16" spans="1:42" x14ac:dyDescent="0.25">
      <c r="A16" s="161" t="s">
        <v>74</v>
      </c>
      <c r="B16" s="161" t="s">
        <v>348</v>
      </c>
      <c r="C16" s="161" t="s">
        <v>387</v>
      </c>
      <c r="D16" s="161" t="s">
        <v>366</v>
      </c>
      <c r="E16" s="161" t="s">
        <v>404</v>
      </c>
      <c r="F16" s="161">
        <f>336*1.02</f>
        <v>342.72</v>
      </c>
      <c r="G16" s="161">
        <v>2</v>
      </c>
      <c r="H16" s="168">
        <f>G16*F16</f>
        <v>685.44</v>
      </c>
      <c r="I16" s="161"/>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173"/>
      <c r="AI16" s="78"/>
      <c r="AJ16" s="78"/>
      <c r="AK16" s="78"/>
      <c r="AL16" s="179"/>
      <c r="AM16" s="189">
        <f t="shared" ref="AM16" si="7">AL16+AI16+AA16+X16+T16+P16+M16+H16</f>
        <v>685.44</v>
      </c>
      <c r="AN16" s="179">
        <f t="shared" ref="AN16" si="8">AM16*$AN$6</f>
        <v>47.980800000000009</v>
      </c>
      <c r="AO16" s="190">
        <f t="shared" ref="AO16" si="9">AN16+AM16</f>
        <v>733.4208000000001</v>
      </c>
    </row>
    <row r="17" spans="1:42" x14ac:dyDescent="0.25">
      <c r="A17" s="161" t="s">
        <v>74</v>
      </c>
      <c r="B17" s="161" t="s">
        <v>348</v>
      </c>
      <c r="C17" s="161" t="s">
        <v>341</v>
      </c>
      <c r="D17" s="161" t="s">
        <v>366</v>
      </c>
      <c r="E17" s="161" t="s">
        <v>405</v>
      </c>
      <c r="F17" s="161">
        <f>295*1.02</f>
        <v>300.89999999999998</v>
      </c>
      <c r="G17" s="161">
        <v>5</v>
      </c>
      <c r="H17" s="168">
        <f>G17*F17</f>
        <v>1504.5</v>
      </c>
      <c r="I17" s="161"/>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173"/>
      <c r="AI17" s="78"/>
      <c r="AJ17" s="78"/>
      <c r="AK17" s="78"/>
      <c r="AL17" s="179"/>
      <c r="AM17" s="189">
        <f t="shared" si="6"/>
        <v>1504.5</v>
      </c>
      <c r="AN17" s="179">
        <f t="shared" si="0"/>
        <v>105.31500000000001</v>
      </c>
      <c r="AO17" s="190">
        <f t="shared" si="1"/>
        <v>1609.8150000000001</v>
      </c>
    </row>
    <row r="18" spans="1:42" ht="12" customHeight="1" x14ac:dyDescent="0.2">
      <c r="A18" s="158" t="s">
        <v>297</v>
      </c>
      <c r="B18" s="159"/>
      <c r="C18" s="152"/>
      <c r="D18" s="152"/>
      <c r="E18" s="152"/>
      <c r="F18" s="152"/>
      <c r="G18" s="152"/>
      <c r="H18" s="167"/>
      <c r="I18" s="153"/>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207"/>
      <c r="AI18" s="76"/>
      <c r="AJ18" s="76"/>
      <c r="AK18" s="76"/>
      <c r="AL18" s="191"/>
      <c r="AM18" s="191"/>
      <c r="AN18" s="191"/>
      <c r="AO18" s="191"/>
      <c r="AP18" s="180">
        <f>SUM(AO19:AO21,AO54:AO56,AO84:AO86,AO119:AO121)</f>
        <v>30001.729999999996</v>
      </c>
    </row>
    <row r="19" spans="1:42" x14ac:dyDescent="0.25">
      <c r="A19" s="161" t="s">
        <v>98</v>
      </c>
      <c r="B19" s="161" t="s">
        <v>348</v>
      </c>
      <c r="C19" s="161" t="s">
        <v>342</v>
      </c>
      <c r="D19" s="161" t="s">
        <v>366</v>
      </c>
      <c r="E19" s="161" t="s">
        <v>404</v>
      </c>
      <c r="F19" s="161">
        <f>226*1.02</f>
        <v>230.52</v>
      </c>
      <c r="G19" s="161">
        <v>10</v>
      </c>
      <c r="H19" s="168">
        <f>G19*F19</f>
        <v>2305.2000000000003</v>
      </c>
      <c r="I19" s="161"/>
      <c r="J19" s="78"/>
      <c r="K19" s="78"/>
      <c r="L19" s="78"/>
      <c r="M19" s="78"/>
      <c r="N19" s="78"/>
      <c r="O19" s="78"/>
      <c r="P19" s="78"/>
      <c r="Q19" s="78"/>
      <c r="R19" s="78"/>
      <c r="S19" s="78"/>
      <c r="T19" s="78"/>
      <c r="U19" s="78"/>
      <c r="V19" s="78"/>
      <c r="W19" s="78"/>
      <c r="X19" s="78"/>
      <c r="Y19" s="78"/>
      <c r="Z19" s="78"/>
      <c r="AA19" s="78"/>
      <c r="AB19" s="78"/>
      <c r="AC19" s="78"/>
      <c r="AD19" s="78"/>
      <c r="AE19" s="78"/>
      <c r="AF19" s="78"/>
      <c r="AG19" s="78" t="s">
        <v>384</v>
      </c>
      <c r="AH19" s="173" t="s">
        <v>385</v>
      </c>
      <c r="AI19" s="78">
        <f>2500</f>
        <v>2500</v>
      </c>
      <c r="AJ19" s="78"/>
      <c r="AK19" s="78"/>
      <c r="AL19" s="179"/>
      <c r="AM19" s="189">
        <f t="shared" ref="AM19:AM32" si="10">AL19+AI19+AA19+X19+T19+P19+M19+H19</f>
        <v>4805.2000000000007</v>
      </c>
      <c r="AN19" s="179">
        <f t="shared" si="0"/>
        <v>336.36400000000009</v>
      </c>
      <c r="AO19" s="190">
        <f t="shared" si="1"/>
        <v>5141.5640000000012</v>
      </c>
    </row>
    <row r="20" spans="1:42" x14ac:dyDescent="0.25">
      <c r="A20" s="161" t="s">
        <v>98</v>
      </c>
      <c r="B20" s="161" t="s">
        <v>348</v>
      </c>
      <c r="C20" s="161" t="s">
        <v>343</v>
      </c>
      <c r="D20" s="161" t="s">
        <v>366</v>
      </c>
      <c r="E20" s="161" t="s">
        <v>404</v>
      </c>
      <c r="F20" s="161">
        <f>280*1.02</f>
        <v>285.60000000000002</v>
      </c>
      <c r="G20" s="161">
        <v>2</v>
      </c>
      <c r="H20" s="168">
        <f>G20*F20</f>
        <v>571.20000000000005</v>
      </c>
      <c r="I20" s="161"/>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173"/>
      <c r="AI20" s="78"/>
      <c r="AJ20" s="78"/>
      <c r="AK20" s="78"/>
      <c r="AL20" s="179"/>
      <c r="AM20" s="189">
        <f t="shared" si="10"/>
        <v>571.20000000000005</v>
      </c>
      <c r="AN20" s="179">
        <f t="shared" si="0"/>
        <v>39.984000000000009</v>
      </c>
      <c r="AO20" s="190">
        <f t="shared" si="1"/>
        <v>611.18400000000008</v>
      </c>
    </row>
    <row r="21" spans="1:42" x14ac:dyDescent="0.25">
      <c r="A21" s="161" t="s">
        <v>98</v>
      </c>
      <c r="B21" s="161" t="s">
        <v>348</v>
      </c>
      <c r="C21" s="161" t="s">
        <v>341</v>
      </c>
      <c r="D21" s="161" t="s">
        <v>366</v>
      </c>
      <c r="E21" s="161" t="s">
        <v>405</v>
      </c>
      <c r="F21" s="161">
        <f>295*1.02</f>
        <v>300.89999999999998</v>
      </c>
      <c r="G21" s="161">
        <v>5</v>
      </c>
      <c r="H21" s="168">
        <f>G21*F21</f>
        <v>1504.5</v>
      </c>
      <c r="I21" s="161"/>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173"/>
      <c r="AI21" s="78"/>
      <c r="AJ21" s="78"/>
      <c r="AK21" s="78"/>
      <c r="AL21" s="179"/>
      <c r="AM21" s="189">
        <f t="shared" si="10"/>
        <v>1504.5</v>
      </c>
      <c r="AN21" s="179">
        <f t="shared" si="0"/>
        <v>105.31500000000001</v>
      </c>
      <c r="AO21" s="190">
        <f t="shared" si="1"/>
        <v>1609.8150000000001</v>
      </c>
    </row>
    <row r="22" spans="1:42" ht="12" customHeight="1" x14ac:dyDescent="0.2">
      <c r="A22" s="158" t="s">
        <v>340</v>
      </c>
      <c r="B22" s="159"/>
      <c r="C22" s="159"/>
      <c r="D22" s="152"/>
      <c r="E22" s="152"/>
      <c r="F22" s="152"/>
      <c r="G22" s="152"/>
      <c r="H22" s="167"/>
      <c r="I22" s="153"/>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207"/>
      <c r="AI22" s="76"/>
      <c r="AJ22" s="76"/>
      <c r="AK22" s="76"/>
      <c r="AL22" s="191"/>
      <c r="AM22" s="191"/>
      <c r="AN22" s="191"/>
      <c r="AO22" s="191"/>
      <c r="AP22" s="180">
        <f>SUM(AO23:AO28,AO58:AO59,AO88:AO90,AO123:AO125)</f>
        <v>15936.8796</v>
      </c>
    </row>
    <row r="23" spans="1:42" ht="20.399999999999999" x14ac:dyDescent="0.25">
      <c r="A23" s="161" t="s">
        <v>347</v>
      </c>
      <c r="B23" s="161" t="s">
        <v>348</v>
      </c>
      <c r="C23" s="175" t="s">
        <v>361</v>
      </c>
      <c r="D23" s="161" t="s">
        <v>366</v>
      </c>
      <c r="E23" s="82" t="s">
        <v>351</v>
      </c>
      <c r="F23" s="161">
        <f>226*1.02</f>
        <v>230.52</v>
      </c>
      <c r="G23" s="161">
        <v>2</v>
      </c>
      <c r="H23" s="168">
        <f t="shared" ref="H23:H28" si="11">G23*F23</f>
        <v>461.04</v>
      </c>
      <c r="I23" s="82" t="s">
        <v>346</v>
      </c>
      <c r="J23" s="82" t="s">
        <v>390</v>
      </c>
      <c r="K23" s="77">
        <f>500*4</f>
        <v>2000</v>
      </c>
      <c r="L23" s="77"/>
      <c r="M23" s="77">
        <f t="shared" ref="M23:M28" si="12">K23+L23</f>
        <v>2000</v>
      </c>
      <c r="N23" s="77"/>
      <c r="O23" s="77"/>
      <c r="P23" s="77"/>
      <c r="Q23" s="77"/>
      <c r="R23" s="77"/>
      <c r="S23" s="77"/>
      <c r="T23" s="77"/>
      <c r="U23" s="77"/>
      <c r="V23" s="77"/>
      <c r="W23" s="77"/>
      <c r="X23" s="77"/>
      <c r="Y23" s="77"/>
      <c r="Z23" s="77"/>
      <c r="AA23" s="77"/>
      <c r="AB23" s="77"/>
      <c r="AC23" s="77"/>
      <c r="AD23" s="77"/>
      <c r="AE23" s="77"/>
      <c r="AF23" s="77"/>
      <c r="AG23" s="77"/>
      <c r="AH23" s="208"/>
      <c r="AI23" s="77"/>
      <c r="AJ23" s="77"/>
      <c r="AK23" s="77"/>
      <c r="AL23" s="192"/>
      <c r="AM23" s="189">
        <f t="shared" si="10"/>
        <v>2461.04</v>
      </c>
      <c r="AN23" s="192">
        <f t="shared" si="0"/>
        <v>172.27280000000002</v>
      </c>
      <c r="AO23" s="193">
        <f t="shared" si="1"/>
        <v>2633.3128000000002</v>
      </c>
    </row>
    <row r="24" spans="1:42" ht="20.399999999999999" x14ac:dyDescent="0.25">
      <c r="A24" s="161" t="s">
        <v>347</v>
      </c>
      <c r="B24" s="161" t="s">
        <v>348</v>
      </c>
      <c r="C24" s="175" t="s">
        <v>362</v>
      </c>
      <c r="D24" s="161" t="s">
        <v>366</v>
      </c>
      <c r="E24" s="82" t="s">
        <v>351</v>
      </c>
      <c r="F24" s="161">
        <f>280*1.02</f>
        <v>285.60000000000002</v>
      </c>
      <c r="G24" s="161">
        <v>2</v>
      </c>
      <c r="H24" s="168">
        <f t="shared" si="11"/>
        <v>571.20000000000005</v>
      </c>
      <c r="I24" s="161"/>
      <c r="J24" s="82"/>
      <c r="K24" s="77"/>
      <c r="L24" s="77"/>
      <c r="M24" s="77">
        <f t="shared" si="12"/>
        <v>0</v>
      </c>
      <c r="N24" s="77"/>
      <c r="O24" s="77"/>
      <c r="P24" s="77"/>
      <c r="Q24" s="77"/>
      <c r="R24" s="77"/>
      <c r="S24" s="77"/>
      <c r="T24" s="77"/>
      <c r="U24" s="77"/>
      <c r="V24" s="77"/>
      <c r="W24" s="77"/>
      <c r="X24" s="77"/>
      <c r="Y24" s="77"/>
      <c r="Z24" s="77"/>
      <c r="AA24" s="77"/>
      <c r="AB24" s="77"/>
      <c r="AC24" s="77"/>
      <c r="AD24" s="77"/>
      <c r="AE24" s="77"/>
      <c r="AF24" s="77"/>
      <c r="AG24" s="77"/>
      <c r="AH24" s="208"/>
      <c r="AI24" s="77"/>
      <c r="AJ24" s="77"/>
      <c r="AK24" s="77"/>
      <c r="AL24" s="192"/>
      <c r="AM24" s="189">
        <f t="shared" si="10"/>
        <v>571.20000000000005</v>
      </c>
      <c r="AN24" s="192">
        <f t="shared" si="0"/>
        <v>39.984000000000009</v>
      </c>
      <c r="AO24" s="193">
        <f t="shared" si="1"/>
        <v>611.18400000000008</v>
      </c>
    </row>
    <row r="25" spans="1:42" ht="20.399999999999999" x14ac:dyDescent="0.25">
      <c r="A25" s="161" t="s">
        <v>347</v>
      </c>
      <c r="B25" s="161" t="s">
        <v>348</v>
      </c>
      <c r="C25" s="175" t="s">
        <v>386</v>
      </c>
      <c r="D25" s="161" t="s">
        <v>366</v>
      </c>
      <c r="E25" s="82" t="s">
        <v>351</v>
      </c>
      <c r="F25" s="161">
        <f>336*1.02</f>
        <v>342.72</v>
      </c>
      <c r="G25" s="161">
        <v>2</v>
      </c>
      <c r="H25" s="168">
        <f t="shared" si="11"/>
        <v>685.44</v>
      </c>
      <c r="I25" s="161"/>
      <c r="J25" s="82"/>
      <c r="K25" s="77"/>
      <c r="L25" s="77"/>
      <c r="M25" s="77">
        <f t="shared" si="12"/>
        <v>0</v>
      </c>
      <c r="N25" s="77"/>
      <c r="O25" s="77"/>
      <c r="P25" s="77"/>
      <c r="Q25" s="77"/>
      <c r="R25" s="77"/>
      <c r="S25" s="77"/>
      <c r="T25" s="77"/>
      <c r="U25" s="77"/>
      <c r="V25" s="77"/>
      <c r="W25" s="77"/>
      <c r="X25" s="77"/>
      <c r="Y25" s="77"/>
      <c r="Z25" s="77"/>
      <c r="AA25" s="77"/>
      <c r="AB25" s="77"/>
      <c r="AC25" s="77"/>
      <c r="AD25" s="77"/>
      <c r="AE25" s="77"/>
      <c r="AF25" s="77"/>
      <c r="AG25" s="77"/>
      <c r="AH25" s="208"/>
      <c r="AI25" s="77"/>
      <c r="AJ25" s="77"/>
      <c r="AK25" s="77"/>
      <c r="AL25" s="192"/>
      <c r="AM25" s="189">
        <f t="shared" si="10"/>
        <v>685.44</v>
      </c>
      <c r="AN25" s="192">
        <f t="shared" si="0"/>
        <v>47.980800000000009</v>
      </c>
      <c r="AO25" s="193">
        <f t="shared" si="1"/>
        <v>733.4208000000001</v>
      </c>
    </row>
    <row r="26" spans="1:42" ht="20.399999999999999" x14ac:dyDescent="0.25">
      <c r="A26" s="161" t="s">
        <v>347</v>
      </c>
      <c r="B26" s="161" t="s">
        <v>348</v>
      </c>
      <c r="C26" s="175" t="s">
        <v>363</v>
      </c>
      <c r="D26" s="161" t="s">
        <v>366</v>
      </c>
      <c r="E26" s="82" t="s">
        <v>351</v>
      </c>
      <c r="F26" s="161">
        <f>295*1.02</f>
        <v>300.89999999999998</v>
      </c>
      <c r="G26" s="161">
        <v>2</v>
      </c>
      <c r="H26" s="168">
        <f t="shared" ref="H26" si="13">G26*F26</f>
        <v>601.79999999999995</v>
      </c>
      <c r="I26" s="161"/>
      <c r="J26" s="82"/>
      <c r="K26" s="77"/>
      <c r="L26" s="77"/>
      <c r="M26" s="77">
        <f t="shared" ref="M26" si="14">K26+L26</f>
        <v>0</v>
      </c>
      <c r="N26" s="77"/>
      <c r="O26" s="77"/>
      <c r="P26" s="77"/>
      <c r="Q26" s="77"/>
      <c r="R26" s="77"/>
      <c r="S26" s="77"/>
      <c r="T26" s="77"/>
      <c r="U26" s="77"/>
      <c r="V26" s="77"/>
      <c r="W26" s="77"/>
      <c r="X26" s="77"/>
      <c r="Y26" s="77"/>
      <c r="Z26" s="77"/>
      <c r="AA26" s="77"/>
      <c r="AB26" s="77"/>
      <c r="AC26" s="77"/>
      <c r="AD26" s="77"/>
      <c r="AE26" s="77"/>
      <c r="AF26" s="77"/>
      <c r="AG26" s="77"/>
      <c r="AH26" s="208"/>
      <c r="AI26" s="77"/>
      <c r="AJ26" s="77"/>
      <c r="AK26" s="77"/>
      <c r="AL26" s="192"/>
      <c r="AM26" s="189">
        <f t="shared" ref="AM26" si="15">AL26+AI26+AA26+X26+T26+P26+M26+H26</f>
        <v>601.79999999999995</v>
      </c>
      <c r="AN26" s="192">
        <f t="shared" ref="AN26" si="16">AM26*$AN$6</f>
        <v>42.125999999999998</v>
      </c>
      <c r="AO26" s="193">
        <f t="shared" ref="AO26" si="17">AN26+AM26</f>
        <v>643.92599999999993</v>
      </c>
    </row>
    <row r="27" spans="1:42" ht="20.399999999999999" x14ac:dyDescent="0.25">
      <c r="A27" s="161" t="s">
        <v>347</v>
      </c>
      <c r="B27" s="161" t="s">
        <v>348</v>
      </c>
      <c r="C27" s="175" t="s">
        <v>364</v>
      </c>
      <c r="D27" s="161" t="s">
        <v>366</v>
      </c>
      <c r="E27" s="82" t="s">
        <v>351</v>
      </c>
      <c r="F27" s="161">
        <f>226*1.02</f>
        <v>230.52</v>
      </c>
      <c r="G27" s="161">
        <v>2</v>
      </c>
      <c r="H27" s="168">
        <f t="shared" si="11"/>
        <v>461.04</v>
      </c>
      <c r="I27" s="82" t="s">
        <v>349</v>
      </c>
      <c r="J27" s="82" t="s">
        <v>392</v>
      </c>
      <c r="K27" s="77">
        <f>500*2</f>
        <v>1000</v>
      </c>
      <c r="L27" s="77"/>
      <c r="M27" s="77">
        <f t="shared" si="12"/>
        <v>1000</v>
      </c>
      <c r="N27" s="77"/>
      <c r="O27" s="77"/>
      <c r="P27" s="77"/>
      <c r="Q27" s="77"/>
      <c r="R27" s="77"/>
      <c r="S27" s="77"/>
      <c r="T27" s="77"/>
      <c r="U27" s="77"/>
      <c r="V27" s="77"/>
      <c r="W27" s="77"/>
      <c r="X27" s="77"/>
      <c r="Y27" s="77"/>
      <c r="Z27" s="77"/>
      <c r="AA27" s="77"/>
      <c r="AB27" s="77"/>
      <c r="AC27" s="77"/>
      <c r="AD27" s="77"/>
      <c r="AE27" s="77"/>
      <c r="AF27" s="77"/>
      <c r="AG27" s="77"/>
      <c r="AH27" s="208"/>
      <c r="AI27" s="77"/>
      <c r="AJ27" s="77"/>
      <c r="AK27" s="77"/>
      <c r="AL27" s="192"/>
      <c r="AM27" s="189">
        <f t="shared" ref="AM27:AM28" si="18">AL27+AI27+AA27+X27+T27+P27+M27+H27</f>
        <v>1461.04</v>
      </c>
      <c r="AN27" s="192">
        <f t="shared" si="0"/>
        <v>102.2728</v>
      </c>
      <c r="AO27" s="193">
        <f t="shared" ref="AO27:AO28" si="19">AN27+AM27</f>
        <v>1563.3127999999999</v>
      </c>
    </row>
    <row r="28" spans="1:42" ht="20.399999999999999" x14ac:dyDescent="0.25">
      <c r="A28" s="161" t="s">
        <v>347</v>
      </c>
      <c r="B28" s="161" t="s">
        <v>348</v>
      </c>
      <c r="C28" s="175" t="s">
        <v>365</v>
      </c>
      <c r="D28" s="161" t="s">
        <v>366</v>
      </c>
      <c r="E28" s="82" t="s">
        <v>351</v>
      </c>
      <c r="F28" s="161">
        <f>295*1.02</f>
        <v>300.89999999999998</v>
      </c>
      <c r="G28" s="161">
        <v>2</v>
      </c>
      <c r="H28" s="168">
        <f t="shared" si="11"/>
        <v>601.79999999999995</v>
      </c>
      <c r="I28" s="161"/>
      <c r="J28" s="82"/>
      <c r="K28" s="77"/>
      <c r="L28" s="77"/>
      <c r="M28" s="77">
        <f t="shared" si="12"/>
        <v>0</v>
      </c>
      <c r="N28" s="77"/>
      <c r="O28" s="77"/>
      <c r="P28" s="77"/>
      <c r="Q28" s="77"/>
      <c r="R28" s="77"/>
      <c r="S28" s="77"/>
      <c r="T28" s="77"/>
      <c r="U28" s="77"/>
      <c r="V28" s="77"/>
      <c r="W28" s="77"/>
      <c r="X28" s="77"/>
      <c r="Y28" s="77"/>
      <c r="Z28" s="77"/>
      <c r="AA28" s="77"/>
      <c r="AB28" s="77"/>
      <c r="AC28" s="77"/>
      <c r="AD28" s="77"/>
      <c r="AE28" s="77"/>
      <c r="AF28" s="77"/>
      <c r="AG28" s="77"/>
      <c r="AH28" s="208"/>
      <c r="AI28" s="77"/>
      <c r="AJ28" s="77"/>
      <c r="AK28" s="77"/>
      <c r="AL28" s="192"/>
      <c r="AM28" s="189">
        <f t="shared" si="18"/>
        <v>601.79999999999995</v>
      </c>
      <c r="AN28" s="192">
        <f t="shared" si="0"/>
        <v>42.125999999999998</v>
      </c>
      <c r="AO28" s="193">
        <f t="shared" si="19"/>
        <v>643.92599999999993</v>
      </c>
    </row>
    <row r="29" spans="1:42" ht="12" customHeight="1" x14ac:dyDescent="0.2">
      <c r="A29" s="158" t="s">
        <v>298</v>
      </c>
      <c r="B29" s="159"/>
      <c r="C29" s="159"/>
      <c r="D29" s="152"/>
      <c r="E29" s="152"/>
      <c r="F29" s="152"/>
      <c r="G29" s="152"/>
      <c r="H29" s="167"/>
      <c r="I29" s="153"/>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207"/>
      <c r="AI29" s="76"/>
      <c r="AJ29" s="76"/>
      <c r="AK29" s="76"/>
      <c r="AL29" s="191"/>
      <c r="AM29" s="191"/>
      <c r="AN29" s="191"/>
      <c r="AO29" s="191"/>
      <c r="AP29" s="180">
        <f>SUM(AO30:AO32,AO61:AO63,AO92:AO94,AO127:AO129)</f>
        <v>24959.226600000005</v>
      </c>
    </row>
    <row r="30" spans="1:42" ht="30.6" x14ac:dyDescent="0.25">
      <c r="A30" s="161" t="s">
        <v>103</v>
      </c>
      <c r="B30" s="161" t="s">
        <v>348</v>
      </c>
      <c r="C30" s="175" t="s">
        <v>367</v>
      </c>
      <c r="D30" s="161" t="s">
        <v>366</v>
      </c>
      <c r="E30" s="82" t="s">
        <v>350</v>
      </c>
      <c r="F30" s="161">
        <f>226*1.02</f>
        <v>230.52</v>
      </c>
      <c r="G30" s="161">
        <v>6</v>
      </c>
      <c r="H30" s="168">
        <f>G30*F30</f>
        <v>1383.1200000000001</v>
      </c>
      <c r="I30" s="161" t="s">
        <v>352</v>
      </c>
      <c r="J30" s="82" t="s">
        <v>391</v>
      </c>
      <c r="K30" s="77">
        <f>300*2</f>
        <v>600</v>
      </c>
      <c r="L30" s="77"/>
      <c r="M30" s="77">
        <f>K30+L30</f>
        <v>600</v>
      </c>
      <c r="N30" s="77"/>
      <c r="O30" s="77"/>
      <c r="P30" s="77"/>
      <c r="Q30" s="77"/>
      <c r="R30" s="77"/>
      <c r="S30" s="77"/>
      <c r="T30" s="77"/>
      <c r="U30" s="77"/>
      <c r="V30" s="77"/>
      <c r="W30" s="77"/>
      <c r="X30" s="77"/>
      <c r="Y30" s="77"/>
      <c r="Z30" s="77"/>
      <c r="AA30" s="77"/>
      <c r="AB30" s="77"/>
      <c r="AC30" s="77"/>
      <c r="AD30" s="77"/>
      <c r="AE30" s="77"/>
      <c r="AF30" s="77"/>
      <c r="AG30" s="77"/>
      <c r="AH30" s="208"/>
      <c r="AI30" s="77"/>
      <c r="AJ30" s="77"/>
      <c r="AK30" s="77"/>
      <c r="AL30" s="192"/>
      <c r="AM30" s="189">
        <f t="shared" si="10"/>
        <v>1983.1200000000001</v>
      </c>
      <c r="AN30" s="192">
        <f t="shared" si="0"/>
        <v>138.81840000000003</v>
      </c>
      <c r="AO30" s="193">
        <f t="shared" si="1"/>
        <v>2121.9384</v>
      </c>
    </row>
    <row r="31" spans="1:42" ht="30.6" x14ac:dyDescent="0.25">
      <c r="A31" s="161" t="s">
        <v>103</v>
      </c>
      <c r="B31" s="161" t="s">
        <v>348</v>
      </c>
      <c r="C31" s="175" t="s">
        <v>368</v>
      </c>
      <c r="D31" s="161" t="s">
        <v>366</v>
      </c>
      <c r="E31" s="82" t="s">
        <v>350</v>
      </c>
      <c r="F31" s="161">
        <f>295*1.02</f>
        <v>300.89999999999998</v>
      </c>
      <c r="G31" s="161">
        <v>6</v>
      </c>
      <c r="H31" s="168">
        <f>G31*F31</f>
        <v>1805.3999999999999</v>
      </c>
      <c r="I31" s="161"/>
      <c r="J31" s="77"/>
      <c r="K31" s="77"/>
      <c r="L31" s="77"/>
      <c r="M31" s="77">
        <f>K31+L31</f>
        <v>0</v>
      </c>
      <c r="N31" s="77"/>
      <c r="O31" s="77"/>
      <c r="P31" s="77"/>
      <c r="Q31" s="77"/>
      <c r="R31" s="77"/>
      <c r="S31" s="77"/>
      <c r="T31" s="77"/>
      <c r="U31" s="77"/>
      <c r="V31" s="77"/>
      <c r="W31" s="77"/>
      <c r="X31" s="77"/>
      <c r="Y31" s="77"/>
      <c r="Z31" s="77"/>
      <c r="AA31" s="77"/>
      <c r="AB31" s="77"/>
      <c r="AC31" s="77"/>
      <c r="AD31" s="77"/>
      <c r="AE31" s="77"/>
      <c r="AF31" s="77"/>
      <c r="AG31" s="77"/>
      <c r="AH31" s="208"/>
      <c r="AI31" s="77"/>
      <c r="AJ31" s="77"/>
      <c r="AK31" s="77"/>
      <c r="AL31" s="192"/>
      <c r="AM31" s="189">
        <f t="shared" si="10"/>
        <v>1805.3999999999999</v>
      </c>
      <c r="AN31" s="192">
        <f t="shared" si="0"/>
        <v>126.378</v>
      </c>
      <c r="AO31" s="193">
        <f t="shared" si="1"/>
        <v>1931.7779999999998</v>
      </c>
    </row>
    <row r="32" spans="1:42" ht="20.399999999999999" x14ac:dyDescent="0.25">
      <c r="A32" s="161" t="s">
        <v>103</v>
      </c>
      <c r="B32" s="161" t="s">
        <v>348</v>
      </c>
      <c r="C32" s="175" t="s">
        <v>369</v>
      </c>
      <c r="D32" s="161" t="s">
        <v>366</v>
      </c>
      <c r="E32" s="82" t="s">
        <v>388</v>
      </c>
      <c r="F32" s="161">
        <f>226*1.02</f>
        <v>230.52</v>
      </c>
      <c r="G32" s="161">
        <v>1</v>
      </c>
      <c r="H32" s="168">
        <f t="shared" ref="H32" si="20">G32*F32</f>
        <v>230.52</v>
      </c>
      <c r="I32" s="161" t="s">
        <v>389</v>
      </c>
      <c r="J32" s="82" t="s">
        <v>403</v>
      </c>
      <c r="K32" s="77">
        <f>500*1</f>
        <v>500</v>
      </c>
      <c r="L32" s="77"/>
      <c r="M32" s="77">
        <f>K32+L32</f>
        <v>500</v>
      </c>
      <c r="N32" s="77"/>
      <c r="O32" s="77"/>
      <c r="P32" s="77"/>
      <c r="Q32" s="77"/>
      <c r="R32" s="77"/>
      <c r="S32" s="77"/>
      <c r="T32" s="77"/>
      <c r="U32" s="77"/>
      <c r="V32" s="77"/>
      <c r="W32" s="77"/>
      <c r="X32" s="77"/>
      <c r="Y32" s="77"/>
      <c r="Z32" s="77"/>
      <c r="AA32" s="77"/>
      <c r="AB32" s="77"/>
      <c r="AC32" s="77"/>
      <c r="AD32" s="77"/>
      <c r="AE32" s="77"/>
      <c r="AF32" s="77"/>
      <c r="AG32" s="77"/>
      <c r="AH32" s="208"/>
      <c r="AI32" s="77"/>
      <c r="AJ32" s="77"/>
      <c r="AK32" s="77"/>
      <c r="AL32" s="192"/>
      <c r="AM32" s="189">
        <f t="shared" si="10"/>
        <v>730.52</v>
      </c>
      <c r="AN32" s="192">
        <f t="shared" si="0"/>
        <v>51.136400000000002</v>
      </c>
      <c r="AO32" s="193">
        <f t="shared" si="1"/>
        <v>781.65639999999996</v>
      </c>
    </row>
    <row r="33" spans="1:43" ht="12" customHeight="1" x14ac:dyDescent="0.2">
      <c r="A33" s="158" t="s">
        <v>353</v>
      </c>
      <c r="B33" s="159"/>
      <c r="C33" s="159"/>
      <c r="D33" s="152"/>
      <c r="E33" s="152"/>
      <c r="F33" s="152"/>
      <c r="G33" s="152"/>
      <c r="H33" s="167"/>
      <c r="I33" s="153"/>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207"/>
      <c r="AI33" s="76"/>
      <c r="AJ33" s="76"/>
      <c r="AK33" s="76"/>
      <c r="AL33" s="191"/>
      <c r="AM33" s="191"/>
      <c r="AN33" s="191"/>
      <c r="AO33" s="194"/>
      <c r="AP33" s="180">
        <f>SUM(AO34,AO65,AO97,AO131)</f>
        <v>26514.600000000002</v>
      </c>
    </row>
    <row r="34" spans="1:43" x14ac:dyDescent="0.25">
      <c r="A34" s="161" t="s">
        <v>60</v>
      </c>
      <c r="B34" s="161" t="s">
        <v>348</v>
      </c>
      <c r="C34" s="161" t="s">
        <v>341</v>
      </c>
      <c r="D34" s="161" t="s">
        <v>366</v>
      </c>
      <c r="E34" s="161" t="s">
        <v>405</v>
      </c>
      <c r="F34" s="161">
        <f>295*1.02</f>
        <v>300.89999999999998</v>
      </c>
      <c r="G34" s="161">
        <v>20</v>
      </c>
      <c r="H34" s="168">
        <f>G34*F34</f>
        <v>6018</v>
      </c>
      <c r="I34" s="161"/>
      <c r="J34" s="78"/>
      <c r="K34" s="78"/>
      <c r="L34" s="78"/>
      <c r="M34" s="78">
        <f t="shared" ref="M34" si="21">L34+K34</f>
        <v>0</v>
      </c>
      <c r="N34" s="78"/>
      <c r="O34" s="78"/>
      <c r="P34" s="78"/>
      <c r="Q34" s="78"/>
      <c r="R34" s="78"/>
      <c r="S34" s="78"/>
      <c r="T34" s="78"/>
      <c r="U34" s="78"/>
      <c r="V34" s="78"/>
      <c r="W34" s="78"/>
      <c r="X34" s="78"/>
      <c r="Y34" s="78"/>
      <c r="Z34" s="78"/>
      <c r="AA34" s="78"/>
      <c r="AB34" s="78"/>
      <c r="AC34" s="78"/>
      <c r="AD34" s="78"/>
      <c r="AE34" s="78"/>
      <c r="AF34" s="78">
        <f t="shared" ref="AF34" si="22">(AC34*AD34)+AE34</f>
        <v>0</v>
      </c>
      <c r="AG34" s="78"/>
      <c r="AH34" s="173"/>
      <c r="AI34" s="78"/>
      <c r="AJ34" s="78"/>
      <c r="AK34" s="78"/>
      <c r="AL34" s="179"/>
      <c r="AM34" s="189">
        <f>AL34+AI34+AA34+X34+T34+P34+M34+H34</f>
        <v>6018</v>
      </c>
      <c r="AN34" s="179">
        <f>AM34*$AN$6</f>
        <v>421.26000000000005</v>
      </c>
      <c r="AO34" s="190">
        <f t="shared" ref="AO34" si="23">AN34+AM34</f>
        <v>6439.26</v>
      </c>
    </row>
    <row r="35" spans="1:43" ht="12" customHeight="1" x14ac:dyDescent="0.2">
      <c r="A35" s="158" t="s">
        <v>359</v>
      </c>
      <c r="B35" s="159"/>
      <c r="C35" s="159"/>
      <c r="D35" s="152"/>
      <c r="E35" s="152"/>
      <c r="F35" s="152"/>
      <c r="G35" s="152"/>
      <c r="H35" s="167"/>
      <c r="I35" s="153"/>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207"/>
      <c r="AI35" s="76"/>
      <c r="AJ35" s="76"/>
      <c r="AK35" s="76"/>
      <c r="AL35" s="76"/>
      <c r="AM35" s="76"/>
      <c r="AN35" s="76"/>
      <c r="AO35" s="199"/>
    </row>
    <row r="36" spans="1:43" x14ac:dyDescent="0.25">
      <c r="A36" s="80" t="s">
        <v>106</v>
      </c>
      <c r="B36" s="80" t="s">
        <v>348</v>
      </c>
      <c r="C36" s="203" t="s">
        <v>370</v>
      </c>
      <c r="D36" s="161" t="s">
        <v>366</v>
      </c>
      <c r="E36" s="161" t="s">
        <v>405</v>
      </c>
      <c r="F36" s="161">
        <f>295*1.02</f>
        <v>300.89999999999998</v>
      </c>
      <c r="G36" s="80">
        <v>2</v>
      </c>
      <c r="H36" s="168">
        <f>G36*F36</f>
        <v>601.79999999999995</v>
      </c>
      <c r="I36" s="80"/>
      <c r="J36" s="78"/>
      <c r="K36" s="78"/>
      <c r="L36" s="78"/>
      <c r="M36" s="78">
        <f t="shared" ref="M36" si="24">L36+K36</f>
        <v>0</v>
      </c>
      <c r="N36" s="78"/>
      <c r="O36" s="78"/>
      <c r="P36" s="78"/>
      <c r="Q36" s="78"/>
      <c r="R36" s="78"/>
      <c r="S36" s="78"/>
      <c r="T36" s="78"/>
      <c r="U36" s="78"/>
      <c r="V36" s="78"/>
      <c r="W36" s="78"/>
      <c r="X36" s="78"/>
      <c r="Y36" s="78"/>
      <c r="Z36" s="78"/>
      <c r="AA36" s="78"/>
      <c r="AB36" s="78"/>
      <c r="AC36" s="78"/>
      <c r="AD36" s="78"/>
      <c r="AE36" s="78"/>
      <c r="AF36" s="78">
        <f t="shared" ref="AF36" si="25">(AC36*AD36)+AE36</f>
        <v>0</v>
      </c>
      <c r="AG36" s="78"/>
      <c r="AH36" s="173"/>
      <c r="AI36" s="78"/>
      <c r="AJ36" s="78"/>
      <c r="AK36" s="78"/>
      <c r="AL36" s="78"/>
      <c r="AM36" s="200">
        <f t="shared" ref="AM36" si="26">AL36+AI36+AA36+X36+T36+P36+M36+H36</f>
        <v>601.79999999999995</v>
      </c>
      <c r="AN36" s="78">
        <f t="shared" ref="AN36" si="27">AM36*$AN$6</f>
        <v>42.125999999999998</v>
      </c>
      <c r="AO36" s="201">
        <f t="shared" ref="AO36" si="28">AN36+AM36</f>
        <v>643.92599999999993</v>
      </c>
    </row>
    <row r="37" spans="1:43" s="71" customFormat="1" ht="12" customHeight="1" x14ac:dyDescent="0.3">
      <c r="A37" s="157" t="s">
        <v>302</v>
      </c>
      <c r="B37" s="81"/>
      <c r="C37" s="81"/>
      <c r="D37" s="81"/>
      <c r="E37" s="81"/>
      <c r="F37" s="81"/>
      <c r="G37" s="81"/>
      <c r="H37" s="202">
        <f>SUM(H8:H36)</f>
        <v>48314.340000000004</v>
      </c>
      <c r="I37" s="202"/>
      <c r="J37" s="202"/>
      <c r="K37" s="202"/>
      <c r="L37" s="202"/>
      <c r="M37" s="202">
        <f>SUM(M8:M36)</f>
        <v>4100</v>
      </c>
      <c r="N37" s="202"/>
      <c r="O37" s="202"/>
      <c r="P37" s="202">
        <f>SUM(P8:P36)</f>
        <v>0</v>
      </c>
      <c r="Q37" s="202"/>
      <c r="R37" s="202"/>
      <c r="S37" s="202"/>
      <c r="T37" s="202">
        <f>SUM(T8:T36)</f>
        <v>0</v>
      </c>
      <c r="U37" s="202"/>
      <c r="V37" s="202"/>
      <c r="W37" s="202"/>
      <c r="X37" s="202">
        <f>SUM(X8:X36)</f>
        <v>1200</v>
      </c>
      <c r="Y37" s="202"/>
      <c r="Z37" s="202"/>
      <c r="AA37" s="202">
        <f>SUM(AA8:AA36)</f>
        <v>0</v>
      </c>
      <c r="AB37" s="202"/>
      <c r="AC37" s="202"/>
      <c r="AD37" s="202"/>
      <c r="AE37" s="202"/>
      <c r="AF37" s="202">
        <f>SUM(AF8:AF36)</f>
        <v>0</v>
      </c>
      <c r="AG37" s="202"/>
      <c r="AH37" s="209"/>
      <c r="AI37" s="202">
        <f>SUM(AI8:AI36)</f>
        <v>10500</v>
      </c>
      <c r="AJ37" s="202"/>
      <c r="AK37" s="202"/>
      <c r="AL37" s="202">
        <f>SUM(AL8:AL36)</f>
        <v>0</v>
      </c>
      <c r="AM37" s="202">
        <f>SUM(AM8:AM36)</f>
        <v>64114.340000000004</v>
      </c>
      <c r="AN37" s="202">
        <f>SUM(AN8:AN36)</f>
        <v>4488.0038000000013</v>
      </c>
      <c r="AO37" s="202">
        <f>SUM(AO8:AO36)</f>
        <v>68602.343800000017</v>
      </c>
      <c r="AP37" s="71">
        <f>SUM(AM37:AN37)</f>
        <v>68602.343800000002</v>
      </c>
      <c r="AQ37" s="71" t="s">
        <v>313</v>
      </c>
    </row>
    <row r="38" spans="1:43" s="121" customFormat="1" ht="24" customHeight="1" x14ac:dyDescent="0.3">
      <c r="A38" s="155" t="s">
        <v>310</v>
      </c>
      <c r="B38" s="120"/>
      <c r="C38" s="120"/>
      <c r="D38" s="120"/>
      <c r="E38" s="120"/>
      <c r="F38" s="120"/>
      <c r="G38" s="120"/>
      <c r="H38" s="164"/>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205"/>
      <c r="AI38" s="120"/>
      <c r="AJ38" s="120"/>
      <c r="AK38" s="120"/>
      <c r="AL38" s="185"/>
      <c r="AM38" s="185"/>
      <c r="AN38" s="185"/>
      <c r="AO38" s="185"/>
    </row>
    <row r="39" spans="1:43" ht="12" customHeight="1" x14ac:dyDescent="0.25">
      <c r="A39" s="158" t="s">
        <v>283</v>
      </c>
      <c r="B39" s="159"/>
      <c r="C39" s="160"/>
      <c r="D39" s="79"/>
      <c r="E39" s="79"/>
      <c r="F39" s="79"/>
      <c r="G39" s="79"/>
      <c r="H39" s="166"/>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206"/>
      <c r="AI39" s="79"/>
      <c r="AJ39" s="79"/>
      <c r="AK39" s="79"/>
      <c r="AL39" s="186"/>
      <c r="AM39" s="187"/>
      <c r="AN39" s="186"/>
      <c r="AO39" s="188"/>
    </row>
    <row r="40" spans="1:43" x14ac:dyDescent="0.25">
      <c r="A40" s="161" t="s">
        <v>117</v>
      </c>
      <c r="B40" s="161" t="s">
        <v>348</v>
      </c>
      <c r="C40" s="161" t="s">
        <v>342</v>
      </c>
      <c r="D40" s="161" t="s">
        <v>366</v>
      </c>
      <c r="E40" s="161" t="s">
        <v>404</v>
      </c>
      <c r="F40" s="161">
        <f>226*1.04</f>
        <v>235.04000000000002</v>
      </c>
      <c r="G40" s="161">
        <v>5</v>
      </c>
      <c r="H40" s="168">
        <f>G40*F40</f>
        <v>1175.2</v>
      </c>
      <c r="I40" s="161"/>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173"/>
      <c r="AI40" s="78"/>
      <c r="AJ40" s="78"/>
      <c r="AK40" s="78"/>
      <c r="AL40" s="179"/>
      <c r="AM40" s="189">
        <f>AL40+AI40+AA40+X40+T40+P40+M40+H40</f>
        <v>1175.2</v>
      </c>
      <c r="AN40" s="179">
        <f t="shared" ref="AN40:AN63" si="29">AM40*$AN$6</f>
        <v>82.26400000000001</v>
      </c>
      <c r="AO40" s="190">
        <f t="shared" ref="AO40:AO63" si="30">AN40+AM40</f>
        <v>1257.4639999999999</v>
      </c>
    </row>
    <row r="41" spans="1:43" x14ac:dyDescent="0.25">
      <c r="A41" s="161" t="s">
        <v>117</v>
      </c>
      <c r="B41" s="161" t="s">
        <v>348</v>
      </c>
      <c r="C41" s="161" t="s">
        <v>343</v>
      </c>
      <c r="D41" s="161" t="s">
        <v>366</v>
      </c>
      <c r="E41" s="161" t="s">
        <v>404</v>
      </c>
      <c r="F41" s="161">
        <f>280*1.04</f>
        <v>291.2</v>
      </c>
      <c r="G41" s="161">
        <v>1</v>
      </c>
      <c r="H41" s="168">
        <f>G41*F41</f>
        <v>291.2</v>
      </c>
      <c r="I41" s="161"/>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173"/>
      <c r="AI41" s="78"/>
      <c r="AJ41" s="78"/>
      <c r="AK41" s="78"/>
      <c r="AL41" s="179"/>
      <c r="AM41" s="189">
        <f t="shared" ref="AM41:AM42" si="31">AL41+AI41+AA41+X41+T41+P41+M41+H41</f>
        <v>291.2</v>
      </c>
      <c r="AN41" s="179">
        <f t="shared" si="29"/>
        <v>20.384</v>
      </c>
      <c r="AO41" s="190">
        <f t="shared" si="30"/>
        <v>311.584</v>
      </c>
    </row>
    <row r="42" spans="1:43" x14ac:dyDescent="0.25">
      <c r="A42" s="161" t="s">
        <v>117</v>
      </c>
      <c r="B42" s="161" t="s">
        <v>348</v>
      </c>
      <c r="C42" s="161" t="s">
        <v>341</v>
      </c>
      <c r="D42" s="161" t="s">
        <v>366</v>
      </c>
      <c r="E42" s="161" t="s">
        <v>405</v>
      </c>
      <c r="F42" s="161">
        <f>295*1.04</f>
        <v>306.8</v>
      </c>
      <c r="G42" s="161">
        <v>1</v>
      </c>
      <c r="H42" s="168">
        <f>G42*F42</f>
        <v>306.8</v>
      </c>
      <c r="I42" s="161"/>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173"/>
      <c r="AI42" s="78"/>
      <c r="AJ42" s="78"/>
      <c r="AK42" s="78"/>
      <c r="AL42" s="179"/>
      <c r="AM42" s="189">
        <f t="shared" si="31"/>
        <v>306.8</v>
      </c>
      <c r="AN42" s="179">
        <f t="shared" si="29"/>
        <v>21.476000000000003</v>
      </c>
      <c r="AO42" s="190">
        <f t="shared" si="30"/>
        <v>328.27600000000001</v>
      </c>
    </row>
    <row r="43" spans="1:43" ht="12" customHeight="1" x14ac:dyDescent="0.2">
      <c r="A43" s="158" t="s">
        <v>296</v>
      </c>
      <c r="B43" s="159"/>
      <c r="C43" s="152"/>
      <c r="D43" s="152"/>
      <c r="E43" s="152"/>
      <c r="F43" s="152"/>
      <c r="G43" s="152"/>
      <c r="H43" s="167"/>
      <c r="I43" s="153"/>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207"/>
      <c r="AI43" s="76"/>
      <c r="AJ43" s="76"/>
      <c r="AK43" s="76"/>
      <c r="AL43" s="191"/>
      <c r="AM43" s="191"/>
      <c r="AN43" s="191"/>
      <c r="AO43" s="191"/>
    </row>
    <row r="44" spans="1:43" ht="41.4" x14ac:dyDescent="0.25">
      <c r="A44" s="161" t="s">
        <v>74</v>
      </c>
      <c r="B44" s="161" t="s">
        <v>348</v>
      </c>
      <c r="C44" s="161" t="s">
        <v>342</v>
      </c>
      <c r="D44" s="161" t="s">
        <v>366</v>
      </c>
      <c r="E44" s="161" t="s">
        <v>404</v>
      </c>
      <c r="F44" s="161">
        <f>226*1.04</f>
        <v>235.04000000000002</v>
      </c>
      <c r="G44" s="243">
        <v>58</v>
      </c>
      <c r="H44" s="168">
        <f>G44*F44</f>
        <v>13632.320000000002</v>
      </c>
      <c r="I44" s="161"/>
      <c r="J44" s="78"/>
      <c r="K44" s="78"/>
      <c r="L44" s="78"/>
      <c r="M44" s="78"/>
      <c r="N44" s="78"/>
      <c r="O44" s="78"/>
      <c r="P44" s="78"/>
      <c r="Q44" s="78"/>
      <c r="R44" s="78"/>
      <c r="S44" s="78"/>
      <c r="T44" s="78"/>
      <c r="U44" s="78"/>
      <c r="V44" s="78"/>
      <c r="W44" s="78"/>
      <c r="X44" s="78"/>
      <c r="Y44" s="78"/>
      <c r="Z44" s="78"/>
      <c r="AA44" s="78"/>
      <c r="AB44" s="78"/>
      <c r="AC44" s="78"/>
      <c r="AD44" s="78"/>
      <c r="AE44" s="78"/>
      <c r="AF44" s="78"/>
      <c r="AG44" s="78" t="s">
        <v>384</v>
      </c>
      <c r="AH44" s="241" t="s">
        <v>411</v>
      </c>
      <c r="AI44" s="242">
        <v>12800</v>
      </c>
      <c r="AJ44" s="78"/>
      <c r="AK44" s="78"/>
      <c r="AL44" s="179"/>
      <c r="AM44" s="189">
        <f>AL44+AI44+AA44+X44+T44+P44+M44+H44</f>
        <v>26432.32</v>
      </c>
      <c r="AN44" s="179">
        <f t="shared" si="29"/>
        <v>1850.2624000000001</v>
      </c>
      <c r="AO44" s="190">
        <f t="shared" si="30"/>
        <v>28282.582399999999</v>
      </c>
    </row>
    <row r="45" spans="1:43" x14ac:dyDescent="0.25">
      <c r="A45" s="161" t="s">
        <v>74</v>
      </c>
      <c r="B45" s="161" t="s">
        <v>348</v>
      </c>
      <c r="C45" s="161" t="s">
        <v>343</v>
      </c>
      <c r="D45" s="161" t="s">
        <v>366</v>
      </c>
      <c r="E45" s="161" t="s">
        <v>404</v>
      </c>
      <c r="F45" s="161">
        <f>280*1.04</f>
        <v>291.2</v>
      </c>
      <c r="G45" s="243">
        <v>58</v>
      </c>
      <c r="H45" s="168">
        <f>G45*F45</f>
        <v>16889.599999999999</v>
      </c>
      <c r="I45" s="161"/>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173"/>
      <c r="AI45" s="78"/>
      <c r="AJ45" s="78"/>
      <c r="AK45" s="78"/>
      <c r="AL45" s="179"/>
      <c r="AM45" s="189">
        <f t="shared" ref="AM45:AM63" si="32">AL45+AI45+AA45+X45+T45+P45+M45+H45</f>
        <v>16889.599999999999</v>
      </c>
      <c r="AN45" s="179">
        <f t="shared" si="29"/>
        <v>1182.2719999999999</v>
      </c>
      <c r="AO45" s="190">
        <f t="shared" si="30"/>
        <v>18071.871999999999</v>
      </c>
    </row>
    <row r="46" spans="1:43" x14ac:dyDescent="0.25">
      <c r="A46" s="161" t="s">
        <v>74</v>
      </c>
      <c r="B46" s="161" t="s">
        <v>348</v>
      </c>
      <c r="C46" s="161" t="s">
        <v>387</v>
      </c>
      <c r="D46" s="161" t="s">
        <v>366</v>
      </c>
      <c r="E46" s="161" t="s">
        <v>404</v>
      </c>
      <c r="F46" s="161">
        <f>336*1.04</f>
        <v>349.44</v>
      </c>
      <c r="G46" s="161">
        <v>5</v>
      </c>
      <c r="H46" s="168">
        <f>G46*F46</f>
        <v>1747.2</v>
      </c>
      <c r="I46" s="161"/>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173"/>
      <c r="AI46" s="78"/>
      <c r="AJ46" s="78"/>
      <c r="AK46" s="78"/>
      <c r="AL46" s="179"/>
      <c r="AM46" s="189">
        <f t="shared" ref="AM46" si="33">AL46+AI46+AA46+X46+T46+P46+M46+H46</f>
        <v>1747.2</v>
      </c>
      <c r="AN46" s="179">
        <f t="shared" ref="AN46" si="34">AM46*$AN$6</f>
        <v>122.30400000000002</v>
      </c>
      <c r="AO46" s="190">
        <f t="shared" ref="AO46" si="35">AN46+AM46</f>
        <v>1869.5040000000001</v>
      </c>
    </row>
    <row r="47" spans="1:43" x14ac:dyDescent="0.25">
      <c r="A47" s="161" t="s">
        <v>74</v>
      </c>
      <c r="B47" s="161" t="s">
        <v>348</v>
      </c>
      <c r="C47" s="161" t="s">
        <v>341</v>
      </c>
      <c r="D47" s="161" t="s">
        <v>366</v>
      </c>
      <c r="E47" s="161" t="s">
        <v>405</v>
      </c>
      <c r="F47" s="161">
        <f>295*1.04</f>
        <v>306.8</v>
      </c>
      <c r="G47" s="161">
        <v>10</v>
      </c>
      <c r="H47" s="168">
        <f>G47*F47</f>
        <v>3068</v>
      </c>
      <c r="I47" s="161"/>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173"/>
      <c r="AI47" s="78"/>
      <c r="AJ47" s="78"/>
      <c r="AK47" s="78"/>
      <c r="AL47" s="179"/>
      <c r="AM47" s="189">
        <f t="shared" si="32"/>
        <v>3068</v>
      </c>
      <c r="AN47" s="179">
        <f t="shared" si="29"/>
        <v>214.76000000000002</v>
      </c>
      <c r="AO47" s="190">
        <f t="shared" si="30"/>
        <v>3282.76</v>
      </c>
    </row>
    <row r="48" spans="1:43" ht="12" customHeight="1" x14ac:dyDescent="0.2">
      <c r="A48" s="158" t="s">
        <v>344</v>
      </c>
      <c r="B48" s="159"/>
      <c r="C48" s="152"/>
      <c r="D48" s="152"/>
      <c r="E48" s="152"/>
      <c r="F48" s="152"/>
      <c r="G48" s="152"/>
      <c r="H48" s="167"/>
      <c r="I48" s="153"/>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207"/>
      <c r="AI48" s="76"/>
      <c r="AJ48" s="76"/>
      <c r="AK48" s="76"/>
      <c r="AL48" s="191"/>
      <c r="AM48" s="191"/>
      <c r="AN48" s="191"/>
      <c r="AO48" s="191"/>
    </row>
    <row r="49" spans="1:41" ht="31.2" x14ac:dyDescent="0.25">
      <c r="A49" s="161" t="s">
        <v>89</v>
      </c>
      <c r="B49" s="161" t="s">
        <v>348</v>
      </c>
      <c r="C49" s="161" t="s">
        <v>342</v>
      </c>
      <c r="D49" s="161" t="s">
        <v>366</v>
      </c>
      <c r="E49" s="161" t="s">
        <v>404</v>
      </c>
      <c r="F49" s="161">
        <f>226*1.04</f>
        <v>235.04000000000002</v>
      </c>
      <c r="G49" s="161">
        <v>50</v>
      </c>
      <c r="H49" s="168">
        <f>G49*F49</f>
        <v>11752.000000000002</v>
      </c>
      <c r="I49" s="161"/>
      <c r="J49" s="78"/>
      <c r="K49" s="78"/>
      <c r="L49" s="78"/>
      <c r="M49" s="78"/>
      <c r="N49" s="78"/>
      <c r="O49" s="78"/>
      <c r="P49" s="78"/>
      <c r="Q49" s="78"/>
      <c r="R49" s="78"/>
      <c r="S49" s="78"/>
      <c r="T49" s="78"/>
      <c r="U49" s="78"/>
      <c r="V49" s="78"/>
      <c r="W49" s="78"/>
      <c r="X49" s="78"/>
      <c r="Y49" s="78"/>
      <c r="Z49" s="78"/>
      <c r="AA49" s="78"/>
      <c r="AB49" s="78"/>
      <c r="AC49" s="78"/>
      <c r="AD49" s="78"/>
      <c r="AE49" s="78"/>
      <c r="AF49" s="78"/>
      <c r="AG49" s="78" t="s">
        <v>384</v>
      </c>
      <c r="AH49" s="241" t="s">
        <v>410</v>
      </c>
      <c r="AI49" s="242">
        <v>4600</v>
      </c>
      <c r="AJ49" s="78"/>
      <c r="AK49" s="78"/>
      <c r="AL49" s="179"/>
      <c r="AM49" s="189">
        <f t="shared" si="32"/>
        <v>16352.000000000002</v>
      </c>
      <c r="AN49" s="179">
        <f t="shared" si="29"/>
        <v>1144.6400000000003</v>
      </c>
      <c r="AO49" s="190">
        <f t="shared" si="30"/>
        <v>17496.640000000003</v>
      </c>
    </row>
    <row r="50" spans="1:41" x14ac:dyDescent="0.25">
      <c r="A50" s="161" t="s">
        <v>89</v>
      </c>
      <c r="B50" s="161" t="s">
        <v>348</v>
      </c>
      <c r="C50" s="161" t="s">
        <v>343</v>
      </c>
      <c r="D50" s="161" t="s">
        <v>366</v>
      </c>
      <c r="E50" s="161" t="s">
        <v>404</v>
      </c>
      <c r="F50" s="161">
        <f>280*1.04</f>
        <v>291.2</v>
      </c>
      <c r="G50" s="161">
        <v>10</v>
      </c>
      <c r="H50" s="168">
        <f>G50*F50</f>
        <v>2912</v>
      </c>
      <c r="I50" s="161"/>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173"/>
      <c r="AI50" s="78"/>
      <c r="AJ50" s="78"/>
      <c r="AK50" s="78"/>
      <c r="AL50" s="179"/>
      <c r="AM50" s="189">
        <f t="shared" si="32"/>
        <v>2912</v>
      </c>
      <c r="AN50" s="179">
        <f t="shared" si="29"/>
        <v>203.84000000000003</v>
      </c>
      <c r="AO50" s="190">
        <f t="shared" si="30"/>
        <v>3115.84</v>
      </c>
    </row>
    <row r="51" spans="1:41" x14ac:dyDescent="0.25">
      <c r="A51" s="161" t="s">
        <v>89</v>
      </c>
      <c r="B51" s="161" t="s">
        <v>348</v>
      </c>
      <c r="C51" s="161" t="s">
        <v>387</v>
      </c>
      <c r="D51" s="161" t="s">
        <v>366</v>
      </c>
      <c r="E51" s="161" t="s">
        <v>404</v>
      </c>
      <c r="F51" s="161">
        <f>336*1.04</f>
        <v>349.44</v>
      </c>
      <c r="G51" s="161">
        <v>5</v>
      </c>
      <c r="H51" s="168">
        <f>G51*F51</f>
        <v>1747.2</v>
      </c>
      <c r="I51" s="161"/>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173"/>
      <c r="AI51" s="78"/>
      <c r="AJ51" s="78"/>
      <c r="AK51" s="78"/>
      <c r="AL51" s="179"/>
      <c r="AM51" s="189">
        <f t="shared" ref="AM51" si="36">AL51+AI51+AA51+X51+T51+P51+M51+H51</f>
        <v>1747.2</v>
      </c>
      <c r="AN51" s="179">
        <f t="shared" ref="AN51" si="37">AM51*$AN$6</f>
        <v>122.30400000000002</v>
      </c>
      <c r="AO51" s="190">
        <f t="shared" ref="AO51" si="38">AN51+AM51</f>
        <v>1869.5040000000001</v>
      </c>
    </row>
    <row r="52" spans="1:41" x14ac:dyDescent="0.25">
      <c r="A52" s="161" t="s">
        <v>89</v>
      </c>
      <c r="B52" s="161" t="s">
        <v>348</v>
      </c>
      <c r="C52" s="161" t="s">
        <v>341</v>
      </c>
      <c r="D52" s="161" t="s">
        <v>366</v>
      </c>
      <c r="E52" s="161" t="s">
        <v>405</v>
      </c>
      <c r="F52" s="161">
        <f>295*1.04</f>
        <v>306.8</v>
      </c>
      <c r="G52" s="161">
        <v>5</v>
      </c>
      <c r="H52" s="168">
        <f>G52*F52</f>
        <v>1534</v>
      </c>
      <c r="I52" s="161"/>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173"/>
      <c r="AI52" s="78"/>
      <c r="AJ52" s="78"/>
      <c r="AK52" s="78"/>
      <c r="AL52" s="179"/>
      <c r="AM52" s="189">
        <f t="shared" si="32"/>
        <v>1534</v>
      </c>
      <c r="AN52" s="179">
        <f t="shared" si="29"/>
        <v>107.38000000000001</v>
      </c>
      <c r="AO52" s="190">
        <f t="shared" si="30"/>
        <v>1641.38</v>
      </c>
    </row>
    <row r="53" spans="1:41" ht="12" customHeight="1" x14ac:dyDescent="0.2">
      <c r="A53" s="158" t="s">
        <v>297</v>
      </c>
      <c r="B53" s="159"/>
      <c r="C53" s="152"/>
      <c r="D53" s="152"/>
      <c r="E53" s="152"/>
      <c r="F53" s="152"/>
      <c r="G53" s="152"/>
      <c r="H53" s="167"/>
      <c r="I53" s="153"/>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207"/>
      <c r="AI53" s="76"/>
      <c r="AJ53" s="76"/>
      <c r="AK53" s="76"/>
      <c r="AL53" s="191"/>
      <c r="AM53" s="191"/>
      <c r="AN53" s="191"/>
      <c r="AO53" s="191"/>
    </row>
    <row r="54" spans="1:41" x14ac:dyDescent="0.25">
      <c r="A54" s="161" t="s">
        <v>98</v>
      </c>
      <c r="B54" s="161" t="s">
        <v>348</v>
      </c>
      <c r="C54" s="161" t="s">
        <v>342</v>
      </c>
      <c r="D54" s="161" t="s">
        <v>366</v>
      </c>
      <c r="E54" s="161" t="s">
        <v>404</v>
      </c>
      <c r="F54" s="161">
        <f>226*1.04</f>
        <v>235.04000000000002</v>
      </c>
      <c r="G54" s="161">
        <v>10</v>
      </c>
      <c r="H54" s="168">
        <f>G54*F54</f>
        <v>2350.4</v>
      </c>
      <c r="I54" s="161"/>
      <c r="J54" s="78"/>
      <c r="K54" s="78"/>
      <c r="L54" s="78"/>
      <c r="M54" s="78"/>
      <c r="N54" s="78"/>
      <c r="O54" s="78"/>
      <c r="P54" s="78"/>
      <c r="Q54" s="78"/>
      <c r="R54" s="78"/>
      <c r="S54" s="78"/>
      <c r="T54" s="78"/>
      <c r="U54" s="78"/>
      <c r="V54" s="78"/>
      <c r="W54" s="78"/>
      <c r="X54" s="78"/>
      <c r="Y54" s="78"/>
      <c r="Z54" s="78"/>
      <c r="AA54" s="78"/>
      <c r="AB54" s="78"/>
      <c r="AC54" s="78"/>
      <c r="AD54" s="78"/>
      <c r="AE54" s="78"/>
      <c r="AF54" s="78"/>
      <c r="AG54" s="78" t="s">
        <v>384</v>
      </c>
      <c r="AH54" s="173" t="s">
        <v>385</v>
      </c>
      <c r="AI54" s="78">
        <f>2500</f>
        <v>2500</v>
      </c>
      <c r="AJ54" s="78"/>
      <c r="AK54" s="78"/>
      <c r="AL54" s="179"/>
      <c r="AM54" s="189">
        <f t="shared" si="32"/>
        <v>4850.3999999999996</v>
      </c>
      <c r="AN54" s="179">
        <f t="shared" si="29"/>
        <v>339.52800000000002</v>
      </c>
      <c r="AO54" s="190">
        <f t="shared" si="30"/>
        <v>5189.9279999999999</v>
      </c>
    </row>
    <row r="55" spans="1:41" x14ac:dyDescent="0.25">
      <c r="A55" s="161" t="s">
        <v>98</v>
      </c>
      <c r="B55" s="161" t="s">
        <v>348</v>
      </c>
      <c r="C55" s="161" t="s">
        <v>343</v>
      </c>
      <c r="D55" s="161" t="s">
        <v>366</v>
      </c>
      <c r="E55" s="161" t="s">
        <v>404</v>
      </c>
      <c r="F55" s="161">
        <f>280*1.04</f>
        <v>291.2</v>
      </c>
      <c r="G55" s="161">
        <v>2</v>
      </c>
      <c r="H55" s="168">
        <f>G55*F55</f>
        <v>582.4</v>
      </c>
      <c r="I55" s="161"/>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173"/>
      <c r="AI55" s="78"/>
      <c r="AJ55" s="78"/>
      <c r="AK55" s="78"/>
      <c r="AL55" s="179"/>
      <c r="AM55" s="189">
        <f t="shared" si="32"/>
        <v>582.4</v>
      </c>
      <c r="AN55" s="179">
        <f t="shared" si="29"/>
        <v>40.768000000000001</v>
      </c>
      <c r="AO55" s="190">
        <f t="shared" si="30"/>
        <v>623.16800000000001</v>
      </c>
    </row>
    <row r="56" spans="1:41" x14ac:dyDescent="0.25">
      <c r="A56" s="161" t="s">
        <v>98</v>
      </c>
      <c r="B56" s="161" t="s">
        <v>348</v>
      </c>
      <c r="C56" s="161" t="s">
        <v>341</v>
      </c>
      <c r="D56" s="161" t="s">
        <v>366</v>
      </c>
      <c r="E56" s="161" t="s">
        <v>405</v>
      </c>
      <c r="F56" s="161">
        <f>295*1.04</f>
        <v>306.8</v>
      </c>
      <c r="G56" s="161">
        <v>5</v>
      </c>
      <c r="H56" s="168">
        <f>G56*F56</f>
        <v>1534</v>
      </c>
      <c r="I56" s="161"/>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173"/>
      <c r="AI56" s="78"/>
      <c r="AJ56" s="78"/>
      <c r="AK56" s="78"/>
      <c r="AL56" s="179"/>
      <c r="AM56" s="189">
        <f t="shared" si="32"/>
        <v>1534</v>
      </c>
      <c r="AN56" s="179">
        <f t="shared" si="29"/>
        <v>107.38000000000001</v>
      </c>
      <c r="AO56" s="190">
        <f t="shared" si="30"/>
        <v>1641.38</v>
      </c>
    </row>
    <row r="57" spans="1:41" ht="12" customHeight="1" x14ac:dyDescent="0.2">
      <c r="A57" s="158" t="s">
        <v>340</v>
      </c>
      <c r="B57" s="159"/>
      <c r="C57" s="159"/>
      <c r="D57" s="152"/>
      <c r="E57" s="152"/>
      <c r="F57" s="152"/>
      <c r="G57" s="152"/>
      <c r="H57" s="167"/>
      <c r="I57" s="153"/>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207"/>
      <c r="AI57" s="76"/>
      <c r="AJ57" s="76"/>
      <c r="AK57" s="76"/>
      <c r="AL57" s="191"/>
      <c r="AM57" s="191"/>
      <c r="AN57" s="191"/>
      <c r="AO57" s="191"/>
    </row>
    <row r="58" spans="1:41" ht="20.399999999999999" x14ac:dyDescent="0.25">
      <c r="A58" s="161" t="s">
        <v>347</v>
      </c>
      <c r="B58" s="161" t="s">
        <v>348</v>
      </c>
      <c r="C58" s="175" t="s">
        <v>371</v>
      </c>
      <c r="D58" s="161" t="s">
        <v>366</v>
      </c>
      <c r="E58" s="82" t="s">
        <v>351</v>
      </c>
      <c r="F58" s="161">
        <f>226*1.04</f>
        <v>235.04000000000002</v>
      </c>
      <c r="G58" s="161">
        <v>2</v>
      </c>
      <c r="H58" s="168">
        <f>G58*F58</f>
        <v>470.08000000000004</v>
      </c>
      <c r="I58" s="82" t="s">
        <v>355</v>
      </c>
      <c r="J58" s="82" t="s">
        <v>392</v>
      </c>
      <c r="K58" s="77">
        <f>500*2</f>
        <v>1000</v>
      </c>
      <c r="L58" s="77"/>
      <c r="M58" s="77">
        <f>K58+L58</f>
        <v>1000</v>
      </c>
      <c r="N58" s="77"/>
      <c r="O58" s="77"/>
      <c r="P58" s="77"/>
      <c r="Q58" s="77"/>
      <c r="R58" s="77"/>
      <c r="S58" s="77"/>
      <c r="T58" s="77"/>
      <c r="U58" s="77"/>
      <c r="V58" s="77"/>
      <c r="W58" s="77"/>
      <c r="X58" s="77"/>
      <c r="Y58" s="77"/>
      <c r="Z58" s="77"/>
      <c r="AA58" s="77"/>
      <c r="AB58" s="77"/>
      <c r="AC58" s="77"/>
      <c r="AD58" s="77"/>
      <c r="AE58" s="77"/>
      <c r="AF58" s="77"/>
      <c r="AG58" s="77"/>
      <c r="AH58" s="208"/>
      <c r="AI58" s="77"/>
      <c r="AJ58" s="77"/>
      <c r="AK58" s="77"/>
      <c r="AL58" s="192"/>
      <c r="AM58" s="189">
        <f t="shared" si="32"/>
        <v>1470.08</v>
      </c>
      <c r="AN58" s="192">
        <f t="shared" si="29"/>
        <v>102.90560000000001</v>
      </c>
      <c r="AO58" s="193">
        <f t="shared" si="30"/>
        <v>1572.9856</v>
      </c>
    </row>
    <row r="59" spans="1:41" ht="20.399999999999999" x14ac:dyDescent="0.25">
      <c r="A59" s="161" t="s">
        <v>347</v>
      </c>
      <c r="B59" s="161" t="s">
        <v>348</v>
      </c>
      <c r="C59" s="175" t="s">
        <v>401</v>
      </c>
      <c r="D59" s="161" t="s">
        <v>366</v>
      </c>
      <c r="E59" s="82" t="s">
        <v>351</v>
      </c>
      <c r="F59" s="161">
        <f>295*1.04</f>
        <v>306.8</v>
      </c>
      <c r="G59" s="161">
        <v>2</v>
      </c>
      <c r="H59" s="168">
        <f>G59*F59</f>
        <v>613.6</v>
      </c>
      <c r="I59" s="161"/>
      <c r="J59" s="82"/>
      <c r="K59" s="77"/>
      <c r="L59" s="77"/>
      <c r="M59" s="77">
        <f>K59+L59</f>
        <v>0</v>
      </c>
      <c r="N59" s="77"/>
      <c r="O59" s="77"/>
      <c r="P59" s="77"/>
      <c r="Q59" s="77"/>
      <c r="R59" s="77"/>
      <c r="S59" s="77"/>
      <c r="T59" s="77"/>
      <c r="U59" s="77"/>
      <c r="V59" s="77"/>
      <c r="W59" s="77"/>
      <c r="X59" s="77"/>
      <c r="Y59" s="77"/>
      <c r="Z59" s="77"/>
      <c r="AA59" s="77"/>
      <c r="AB59" s="77"/>
      <c r="AC59" s="77"/>
      <c r="AD59" s="77"/>
      <c r="AE59" s="77"/>
      <c r="AF59" s="77"/>
      <c r="AG59" s="77"/>
      <c r="AH59" s="208"/>
      <c r="AI59" s="77"/>
      <c r="AJ59" s="77"/>
      <c r="AK59" s="77"/>
      <c r="AL59" s="192"/>
      <c r="AM59" s="189">
        <f t="shared" si="32"/>
        <v>613.6</v>
      </c>
      <c r="AN59" s="192">
        <f t="shared" si="29"/>
        <v>42.952000000000005</v>
      </c>
      <c r="AO59" s="193">
        <f t="shared" si="30"/>
        <v>656.55200000000002</v>
      </c>
    </row>
    <row r="60" spans="1:41" ht="12" customHeight="1" x14ac:dyDescent="0.2">
      <c r="A60" s="158" t="s">
        <v>298</v>
      </c>
      <c r="B60" s="159"/>
      <c r="C60" s="159"/>
      <c r="D60" s="152"/>
      <c r="E60" s="152"/>
      <c r="F60" s="152"/>
      <c r="G60" s="152"/>
      <c r="H60" s="167"/>
      <c r="I60" s="153"/>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207"/>
      <c r="AI60" s="76"/>
      <c r="AJ60" s="76"/>
      <c r="AK60" s="76"/>
      <c r="AL60" s="191"/>
      <c r="AM60" s="191"/>
      <c r="AN60" s="191"/>
      <c r="AO60" s="191"/>
    </row>
    <row r="61" spans="1:41" ht="30.6" x14ac:dyDescent="0.25">
      <c r="A61" s="161" t="s">
        <v>103</v>
      </c>
      <c r="B61" s="161" t="s">
        <v>348</v>
      </c>
      <c r="C61" s="175" t="s">
        <v>393</v>
      </c>
      <c r="D61" s="161" t="s">
        <v>366</v>
      </c>
      <c r="E61" s="82" t="s">
        <v>350</v>
      </c>
      <c r="F61" s="161">
        <f>226*1.04</f>
        <v>235.04000000000002</v>
      </c>
      <c r="G61" s="161">
        <v>6</v>
      </c>
      <c r="H61" s="168">
        <f>G61*F61</f>
        <v>1410.2400000000002</v>
      </c>
      <c r="I61" s="161"/>
      <c r="J61" s="82" t="s">
        <v>394</v>
      </c>
      <c r="K61" s="77">
        <f>500</f>
        <v>500</v>
      </c>
      <c r="L61" s="77"/>
      <c r="M61" s="77">
        <f>K61+L61</f>
        <v>500</v>
      </c>
      <c r="N61" s="77"/>
      <c r="O61" s="77"/>
      <c r="P61" s="77"/>
      <c r="Q61" s="77"/>
      <c r="R61" s="77"/>
      <c r="S61" s="77"/>
      <c r="T61" s="77"/>
      <c r="U61" s="77"/>
      <c r="V61" s="77"/>
      <c r="W61" s="77"/>
      <c r="X61" s="77"/>
      <c r="Y61" s="77"/>
      <c r="Z61" s="77"/>
      <c r="AA61" s="77"/>
      <c r="AB61" s="77"/>
      <c r="AC61" s="77"/>
      <c r="AD61" s="77"/>
      <c r="AE61" s="77"/>
      <c r="AF61" s="77"/>
      <c r="AG61" s="77"/>
      <c r="AH61" s="208"/>
      <c r="AI61" s="77"/>
      <c r="AJ61" s="77"/>
      <c r="AK61" s="77"/>
      <c r="AL61" s="192"/>
      <c r="AM61" s="189">
        <f t="shared" si="32"/>
        <v>1910.2400000000002</v>
      </c>
      <c r="AN61" s="192">
        <f t="shared" si="29"/>
        <v>133.71680000000003</v>
      </c>
      <c r="AO61" s="193">
        <f t="shared" si="30"/>
        <v>2043.9568000000004</v>
      </c>
    </row>
    <row r="62" spans="1:41" ht="20.399999999999999" x14ac:dyDescent="0.25">
      <c r="A62" s="161" t="s">
        <v>103</v>
      </c>
      <c r="B62" s="161" t="s">
        <v>348</v>
      </c>
      <c r="C62" s="175" t="s">
        <v>402</v>
      </c>
      <c r="D62" s="161" t="s">
        <v>366</v>
      </c>
      <c r="E62" s="82" t="s">
        <v>350</v>
      </c>
      <c r="F62" s="161">
        <f>295*1.04</f>
        <v>306.8</v>
      </c>
      <c r="G62" s="161">
        <v>3</v>
      </c>
      <c r="H62" s="168">
        <f>G62*F62</f>
        <v>920.40000000000009</v>
      </c>
      <c r="I62" s="161"/>
      <c r="J62" s="82"/>
      <c r="K62" s="77"/>
      <c r="L62" s="77"/>
      <c r="M62" s="77">
        <f>K62+L62</f>
        <v>0</v>
      </c>
      <c r="N62" s="77"/>
      <c r="O62" s="77"/>
      <c r="P62" s="77"/>
      <c r="Q62" s="77"/>
      <c r="R62" s="77"/>
      <c r="S62" s="77"/>
      <c r="T62" s="77"/>
      <c r="U62" s="77"/>
      <c r="V62" s="77"/>
      <c r="W62" s="77"/>
      <c r="X62" s="77"/>
      <c r="Y62" s="77"/>
      <c r="Z62" s="77"/>
      <c r="AA62" s="77"/>
      <c r="AB62" s="77"/>
      <c r="AC62" s="77"/>
      <c r="AD62" s="77"/>
      <c r="AE62" s="77"/>
      <c r="AF62" s="77"/>
      <c r="AG62" s="77"/>
      <c r="AH62" s="208"/>
      <c r="AI62" s="77"/>
      <c r="AJ62" s="77"/>
      <c r="AK62" s="77"/>
      <c r="AL62" s="192"/>
      <c r="AM62" s="189">
        <f t="shared" ref="AM62" si="39">AL62+AI62+AA62+X62+T62+P62+M62+H62</f>
        <v>920.40000000000009</v>
      </c>
      <c r="AN62" s="192">
        <f t="shared" ref="AN62" si="40">AM62*$AN$6</f>
        <v>64.428000000000011</v>
      </c>
      <c r="AO62" s="193">
        <f t="shared" ref="AO62" si="41">AN62+AM62</f>
        <v>984.82800000000009</v>
      </c>
    </row>
    <row r="63" spans="1:41" ht="20.399999999999999" x14ac:dyDescent="0.25">
      <c r="A63" s="161" t="s">
        <v>103</v>
      </c>
      <c r="B63" s="161" t="s">
        <v>348</v>
      </c>
      <c r="C63" s="175" t="s">
        <v>372</v>
      </c>
      <c r="D63" s="161" t="s">
        <v>366</v>
      </c>
      <c r="E63" s="82" t="s">
        <v>388</v>
      </c>
      <c r="F63" s="161">
        <f>226*1.04</f>
        <v>235.04000000000002</v>
      </c>
      <c r="G63" s="161">
        <v>2</v>
      </c>
      <c r="H63" s="168">
        <f t="shared" ref="H63" si="42">G63*F63</f>
        <v>470.08000000000004</v>
      </c>
      <c r="I63" s="161" t="s">
        <v>354</v>
      </c>
      <c r="J63" s="82" t="s">
        <v>394</v>
      </c>
      <c r="K63" s="77">
        <f>500</f>
        <v>500</v>
      </c>
      <c r="L63" s="77"/>
      <c r="M63" s="77">
        <f>K63+L63</f>
        <v>500</v>
      </c>
      <c r="N63" s="77"/>
      <c r="O63" s="77"/>
      <c r="P63" s="77"/>
      <c r="Q63" s="77"/>
      <c r="R63" s="77"/>
      <c r="S63" s="77"/>
      <c r="T63" s="77"/>
      <c r="U63" s="77"/>
      <c r="V63" s="77"/>
      <c r="W63" s="77"/>
      <c r="X63" s="77"/>
      <c r="Y63" s="77"/>
      <c r="Z63" s="77"/>
      <c r="AA63" s="77"/>
      <c r="AB63" s="77"/>
      <c r="AC63" s="77"/>
      <c r="AD63" s="77"/>
      <c r="AE63" s="77"/>
      <c r="AF63" s="77"/>
      <c r="AG63" s="77"/>
      <c r="AH63" s="208"/>
      <c r="AI63" s="77"/>
      <c r="AJ63" s="77"/>
      <c r="AK63" s="77"/>
      <c r="AL63" s="192"/>
      <c r="AM63" s="189">
        <f t="shared" si="32"/>
        <v>970.08</v>
      </c>
      <c r="AN63" s="192">
        <f t="shared" si="29"/>
        <v>67.905600000000007</v>
      </c>
      <c r="AO63" s="193">
        <f t="shared" si="30"/>
        <v>1037.9856</v>
      </c>
    </row>
    <row r="64" spans="1:41" ht="12" customHeight="1" x14ac:dyDescent="0.2">
      <c r="A64" s="158" t="s">
        <v>353</v>
      </c>
      <c r="B64" s="159"/>
      <c r="C64" s="159"/>
      <c r="D64" s="152"/>
      <c r="E64" s="152"/>
      <c r="F64" s="152"/>
      <c r="G64" s="152"/>
      <c r="H64" s="167"/>
      <c r="I64" s="153"/>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207"/>
      <c r="AI64" s="76"/>
      <c r="AJ64" s="76"/>
      <c r="AK64" s="76"/>
      <c r="AL64" s="191"/>
      <c r="AM64" s="191"/>
      <c r="AN64" s="191"/>
      <c r="AO64" s="194"/>
    </row>
    <row r="65" spans="1:43" x14ac:dyDescent="0.25">
      <c r="A65" s="161" t="s">
        <v>60</v>
      </c>
      <c r="B65" s="161" t="s">
        <v>348</v>
      </c>
      <c r="C65" s="161" t="s">
        <v>341</v>
      </c>
      <c r="D65" s="161" t="s">
        <v>366</v>
      </c>
      <c r="E65" s="161" t="s">
        <v>405</v>
      </c>
      <c r="F65" s="161">
        <f>295*1.04</f>
        <v>306.8</v>
      </c>
      <c r="G65" s="161">
        <v>20</v>
      </c>
      <c r="H65" s="168">
        <f>G65*F65</f>
        <v>6136</v>
      </c>
      <c r="I65" s="161"/>
      <c r="J65" s="78"/>
      <c r="K65" s="78"/>
      <c r="L65" s="78"/>
      <c r="M65" s="78">
        <f t="shared" ref="M65" si="43">L65+K65</f>
        <v>0</v>
      </c>
      <c r="N65" s="78"/>
      <c r="O65" s="78"/>
      <c r="P65" s="78"/>
      <c r="Q65" s="78"/>
      <c r="R65" s="78"/>
      <c r="S65" s="78"/>
      <c r="T65" s="78"/>
      <c r="U65" s="78"/>
      <c r="V65" s="78"/>
      <c r="W65" s="78"/>
      <c r="X65" s="78"/>
      <c r="Y65" s="78"/>
      <c r="Z65" s="78"/>
      <c r="AA65" s="78"/>
      <c r="AB65" s="78"/>
      <c r="AC65" s="78"/>
      <c r="AD65" s="78"/>
      <c r="AE65" s="78"/>
      <c r="AF65" s="78">
        <f t="shared" ref="AF65" si="44">(AC65*AD65)+AE65</f>
        <v>0</v>
      </c>
      <c r="AG65" s="78"/>
      <c r="AH65" s="173"/>
      <c r="AI65" s="78"/>
      <c r="AJ65" s="78"/>
      <c r="AK65" s="78"/>
      <c r="AL65" s="179"/>
      <c r="AM65" s="189">
        <f>AL65+AI65+AA65+X65+T65+P65+M65+H65</f>
        <v>6136</v>
      </c>
      <c r="AN65" s="179">
        <f>AM65*$AN$6</f>
        <v>429.52000000000004</v>
      </c>
      <c r="AO65" s="190">
        <f t="shared" ref="AO65" si="45">AN65+AM65</f>
        <v>6565.52</v>
      </c>
    </row>
    <row r="66" spans="1:43" ht="12" customHeight="1" x14ac:dyDescent="0.2">
      <c r="A66" s="158" t="s">
        <v>359</v>
      </c>
      <c r="B66" s="159"/>
      <c r="C66" s="159"/>
      <c r="D66" s="152"/>
      <c r="E66" s="152"/>
      <c r="F66" s="152"/>
      <c r="G66" s="152"/>
      <c r="H66" s="167"/>
      <c r="I66" s="153"/>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207"/>
      <c r="AI66" s="76"/>
      <c r="AJ66" s="76"/>
      <c r="AK66" s="76"/>
      <c r="AL66" s="76"/>
      <c r="AM66" s="76"/>
      <c r="AN66" s="76"/>
      <c r="AO66" s="199"/>
    </row>
    <row r="67" spans="1:43" x14ac:dyDescent="0.25">
      <c r="A67" s="80" t="s">
        <v>106</v>
      </c>
      <c r="B67" s="80" t="s">
        <v>348</v>
      </c>
      <c r="C67" s="203" t="s">
        <v>370</v>
      </c>
      <c r="D67" s="161" t="s">
        <v>366</v>
      </c>
      <c r="E67" s="161" t="s">
        <v>405</v>
      </c>
      <c r="F67" s="161">
        <f>295*1.04</f>
        <v>306.8</v>
      </c>
      <c r="G67" s="80">
        <v>2</v>
      </c>
      <c r="H67" s="168">
        <f>G67*F67</f>
        <v>613.6</v>
      </c>
      <c r="I67" s="80"/>
      <c r="J67" s="78"/>
      <c r="K67" s="78"/>
      <c r="L67" s="78"/>
      <c r="M67" s="78">
        <f t="shared" ref="M67" si="46">L67+K67</f>
        <v>0</v>
      </c>
      <c r="N67" s="78"/>
      <c r="O67" s="78"/>
      <c r="P67" s="78"/>
      <c r="Q67" s="78"/>
      <c r="R67" s="78"/>
      <c r="S67" s="78"/>
      <c r="T67" s="78"/>
      <c r="U67" s="78"/>
      <c r="V67" s="78"/>
      <c r="W67" s="78"/>
      <c r="X67" s="78"/>
      <c r="Y67" s="78"/>
      <c r="Z67" s="78"/>
      <c r="AA67" s="78"/>
      <c r="AB67" s="78"/>
      <c r="AC67" s="78"/>
      <c r="AD67" s="78"/>
      <c r="AE67" s="78"/>
      <c r="AF67" s="78">
        <f t="shared" ref="AF67" si="47">(AC67*AD67)+AE67</f>
        <v>0</v>
      </c>
      <c r="AG67" s="78"/>
      <c r="AH67" s="173"/>
      <c r="AI67" s="78"/>
      <c r="AJ67" s="78"/>
      <c r="AK67" s="78"/>
      <c r="AL67" s="78"/>
      <c r="AM67" s="200">
        <f t="shared" ref="AM67" si="48">AL67+AI67+AA67+X67+T67+P67+M67+H67</f>
        <v>613.6</v>
      </c>
      <c r="AN67" s="78">
        <f t="shared" ref="AN67" si="49">AM67*$AN$6</f>
        <v>42.952000000000005</v>
      </c>
      <c r="AO67" s="201">
        <f t="shared" ref="AO67" si="50">AN67+AM67</f>
        <v>656.55200000000002</v>
      </c>
    </row>
    <row r="68" spans="1:43" s="71" customFormat="1" ht="12" customHeight="1" x14ac:dyDescent="0.3">
      <c r="A68" s="157" t="s">
        <v>303</v>
      </c>
      <c r="B68" s="81"/>
      <c r="C68" s="81"/>
      <c r="D68" s="81"/>
      <c r="E68" s="81"/>
      <c r="F68" s="81"/>
      <c r="G68" s="81"/>
      <c r="H68" s="169">
        <f>SUM(H39:H67)</f>
        <v>70156.320000000007</v>
      </c>
      <c r="I68" s="81"/>
      <c r="J68" s="81"/>
      <c r="K68" s="81"/>
      <c r="L68" s="81"/>
      <c r="M68" s="169">
        <f>SUM(M39:M67)</f>
        <v>2000</v>
      </c>
      <c r="N68" s="81"/>
      <c r="O68" s="81"/>
      <c r="P68" s="169">
        <f>SUM(P39:P67)</f>
        <v>0</v>
      </c>
      <c r="Q68" s="81"/>
      <c r="R68" s="81"/>
      <c r="S68" s="169"/>
      <c r="T68" s="169">
        <f>SUM(T39:T67)</f>
        <v>0</v>
      </c>
      <c r="U68" s="81"/>
      <c r="V68" s="81"/>
      <c r="W68" s="169"/>
      <c r="X68" s="169">
        <f>SUM(X39:X67)</f>
        <v>0</v>
      </c>
      <c r="Y68" s="81"/>
      <c r="Z68" s="81"/>
      <c r="AA68" s="169">
        <f>SUM(AA39:AA67)</f>
        <v>0</v>
      </c>
      <c r="AB68" s="81"/>
      <c r="AC68" s="81"/>
      <c r="AD68" s="81"/>
      <c r="AE68" s="81"/>
      <c r="AF68" s="169">
        <f>SUM(AF39:AF67)</f>
        <v>0</v>
      </c>
      <c r="AG68" s="81"/>
      <c r="AH68" s="210"/>
      <c r="AI68" s="202">
        <f>SUM(AI39:AI67)</f>
        <v>19900</v>
      </c>
      <c r="AJ68" s="202"/>
      <c r="AK68" s="202"/>
      <c r="AL68" s="202">
        <f>SUM(AL39:AL67)</f>
        <v>0</v>
      </c>
      <c r="AM68" s="202">
        <f>SUM(AM39:AM67)</f>
        <v>92056.319999999992</v>
      </c>
      <c r="AN68" s="202">
        <f>SUM(AN39:AN67)</f>
        <v>6443.9424000000026</v>
      </c>
      <c r="AO68" s="202">
        <f>SUM(AO39:AO67)</f>
        <v>98500.262400000007</v>
      </c>
      <c r="AP68" s="71">
        <f>SUM(AM68:AN68)</f>
        <v>98500.262399999992</v>
      </c>
      <c r="AQ68" s="71" t="s">
        <v>316</v>
      </c>
    </row>
    <row r="69" spans="1:43" ht="33.75" customHeight="1" x14ac:dyDescent="0.2">
      <c r="A69" s="155" t="s">
        <v>311</v>
      </c>
      <c r="B69" s="120"/>
      <c r="C69" s="120"/>
      <c r="D69" s="120"/>
      <c r="E69" s="120"/>
      <c r="F69" s="120"/>
      <c r="G69" s="120"/>
      <c r="H69" s="164"/>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205"/>
      <c r="AI69" s="120"/>
      <c r="AJ69" s="120"/>
      <c r="AK69" s="120"/>
      <c r="AL69" s="185"/>
      <c r="AM69" s="185"/>
      <c r="AN69" s="185"/>
      <c r="AO69" s="185"/>
    </row>
    <row r="70" spans="1:43" ht="12" customHeight="1" x14ac:dyDescent="0.25">
      <c r="A70" s="158" t="s">
        <v>283</v>
      </c>
      <c r="B70" s="159"/>
      <c r="C70" s="160"/>
      <c r="D70" s="79"/>
      <c r="E70" s="79"/>
      <c r="F70" s="79"/>
      <c r="G70" s="79"/>
      <c r="H70" s="166"/>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206"/>
      <c r="AI70" s="79"/>
      <c r="AJ70" s="79"/>
      <c r="AK70" s="79"/>
      <c r="AL70" s="186"/>
      <c r="AM70" s="187"/>
      <c r="AN70" s="186"/>
      <c r="AO70" s="188"/>
    </row>
    <row r="71" spans="1:43" x14ac:dyDescent="0.25">
      <c r="A71" s="161" t="s">
        <v>117</v>
      </c>
      <c r="B71" s="161" t="s">
        <v>348</v>
      </c>
      <c r="C71" s="161" t="s">
        <v>342</v>
      </c>
      <c r="D71" s="161" t="s">
        <v>366</v>
      </c>
      <c r="E71" s="161" t="s">
        <v>404</v>
      </c>
      <c r="F71" s="161">
        <f>226*1.06</f>
        <v>239.56</v>
      </c>
      <c r="G71" s="161">
        <v>2</v>
      </c>
      <c r="H71" s="168">
        <f>G71*F71</f>
        <v>479.12</v>
      </c>
      <c r="I71" s="161"/>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173"/>
      <c r="AI71" s="78"/>
      <c r="AJ71" s="78"/>
      <c r="AK71" s="78"/>
      <c r="AL71" s="179"/>
      <c r="AM71" s="189">
        <f>AL71+AI71+AA71+X71+T71+P71+M71+H71</f>
        <v>479.12</v>
      </c>
      <c r="AN71" s="179">
        <f t="shared" ref="AN71:AN95" si="51">AM71*$AN$6</f>
        <v>33.538400000000003</v>
      </c>
      <c r="AO71" s="190">
        <f t="shared" ref="AO71:AO95" si="52">AN71+AM71</f>
        <v>512.65840000000003</v>
      </c>
    </row>
    <row r="72" spans="1:43" x14ac:dyDescent="0.25">
      <c r="A72" s="161" t="s">
        <v>117</v>
      </c>
      <c r="B72" s="161" t="s">
        <v>348</v>
      </c>
      <c r="C72" s="161" t="s">
        <v>341</v>
      </c>
      <c r="D72" s="161" t="s">
        <v>366</v>
      </c>
      <c r="E72" s="161" t="s">
        <v>405</v>
      </c>
      <c r="F72" s="161">
        <f>295*1.06</f>
        <v>312.7</v>
      </c>
      <c r="G72" s="161">
        <v>2</v>
      </c>
      <c r="H72" s="168">
        <f>G72*F72</f>
        <v>625.4</v>
      </c>
      <c r="I72" s="161"/>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173"/>
      <c r="AI72" s="78"/>
      <c r="AJ72" s="78"/>
      <c r="AK72" s="78"/>
      <c r="AL72" s="179"/>
      <c r="AM72" s="189">
        <f t="shared" ref="AM72" si="53">AL72+AI72+AA72+X72+T72+P72+M72+H72</f>
        <v>625.4</v>
      </c>
      <c r="AN72" s="179">
        <f t="shared" si="51"/>
        <v>43.778000000000006</v>
      </c>
      <c r="AO72" s="190">
        <f t="shared" si="52"/>
        <v>669.178</v>
      </c>
    </row>
    <row r="73" spans="1:43" ht="12" customHeight="1" x14ac:dyDescent="0.2">
      <c r="A73" s="158" t="s">
        <v>296</v>
      </c>
      <c r="B73" s="159"/>
      <c r="C73" s="152"/>
      <c r="D73" s="152"/>
      <c r="E73" s="152"/>
      <c r="F73" s="152"/>
      <c r="G73" s="152"/>
      <c r="H73" s="167"/>
      <c r="I73" s="153"/>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207"/>
      <c r="AI73" s="76"/>
      <c r="AJ73" s="76"/>
      <c r="AK73" s="76"/>
      <c r="AL73" s="191"/>
      <c r="AM73" s="191"/>
      <c r="AN73" s="191"/>
      <c r="AO73" s="191"/>
    </row>
    <row r="74" spans="1:43" ht="41.4" x14ac:dyDescent="0.25">
      <c r="A74" s="161" t="s">
        <v>74</v>
      </c>
      <c r="B74" s="161" t="s">
        <v>348</v>
      </c>
      <c r="C74" s="161" t="s">
        <v>342</v>
      </c>
      <c r="D74" s="161" t="s">
        <v>366</v>
      </c>
      <c r="E74" s="161" t="s">
        <v>404</v>
      </c>
      <c r="F74" s="161">
        <f>226*1.06</f>
        <v>239.56</v>
      </c>
      <c r="G74" s="243">
        <v>58</v>
      </c>
      <c r="H74" s="168">
        <f>G74*F74</f>
        <v>13894.48</v>
      </c>
      <c r="I74" s="161"/>
      <c r="J74" s="78"/>
      <c r="K74" s="78"/>
      <c r="L74" s="78"/>
      <c r="M74" s="78"/>
      <c r="N74" s="78"/>
      <c r="O74" s="78"/>
      <c r="P74" s="78"/>
      <c r="Q74" s="78"/>
      <c r="R74" s="78"/>
      <c r="S74" s="78"/>
      <c r="T74" s="78"/>
      <c r="U74" s="78"/>
      <c r="V74" s="78"/>
      <c r="W74" s="78"/>
      <c r="X74" s="78"/>
      <c r="Y74" s="78"/>
      <c r="Z74" s="78"/>
      <c r="AA74" s="78"/>
      <c r="AB74" s="78"/>
      <c r="AC74" s="78"/>
      <c r="AD74" s="78"/>
      <c r="AE74" s="78"/>
      <c r="AF74" s="78"/>
      <c r="AG74" s="78" t="s">
        <v>384</v>
      </c>
      <c r="AH74" s="241" t="s">
        <v>411</v>
      </c>
      <c r="AI74" s="242">
        <v>12800</v>
      </c>
      <c r="AJ74" s="78"/>
      <c r="AK74" s="78"/>
      <c r="AL74" s="179"/>
      <c r="AM74" s="189">
        <f>AL74+AI74+AA74+X74+T74+P74+M74+H74</f>
        <v>26694.48</v>
      </c>
      <c r="AN74" s="179">
        <f t="shared" si="51"/>
        <v>1868.6136000000001</v>
      </c>
      <c r="AO74" s="190">
        <f t="shared" si="52"/>
        <v>28563.0936</v>
      </c>
    </row>
    <row r="75" spans="1:43" x14ac:dyDescent="0.25">
      <c r="A75" s="161" t="s">
        <v>74</v>
      </c>
      <c r="B75" s="161" t="s">
        <v>348</v>
      </c>
      <c r="C75" s="161" t="s">
        <v>343</v>
      </c>
      <c r="D75" s="161" t="s">
        <v>366</v>
      </c>
      <c r="E75" s="161" t="s">
        <v>404</v>
      </c>
      <c r="F75" s="161">
        <f>280*1.06</f>
        <v>296.8</v>
      </c>
      <c r="G75" s="243">
        <v>58</v>
      </c>
      <c r="H75" s="168">
        <f>G75*F75</f>
        <v>17214.400000000001</v>
      </c>
      <c r="I75" s="161"/>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173"/>
      <c r="AI75" s="78"/>
      <c r="AJ75" s="78"/>
      <c r="AK75" s="78"/>
      <c r="AL75" s="179"/>
      <c r="AM75" s="189">
        <f t="shared" ref="AM75:AM95" si="54">AL75+AI75+AA75+X75+T75+P75+M75+H75</f>
        <v>17214.400000000001</v>
      </c>
      <c r="AN75" s="179">
        <f t="shared" si="51"/>
        <v>1205.0080000000003</v>
      </c>
      <c r="AO75" s="190">
        <f t="shared" si="52"/>
        <v>18419.408000000003</v>
      </c>
    </row>
    <row r="76" spans="1:43" x14ac:dyDescent="0.25">
      <c r="A76" s="161" t="s">
        <v>74</v>
      </c>
      <c r="B76" s="161" t="s">
        <v>348</v>
      </c>
      <c r="C76" s="161" t="s">
        <v>387</v>
      </c>
      <c r="D76" s="161" t="s">
        <v>366</v>
      </c>
      <c r="E76" s="161" t="s">
        <v>404</v>
      </c>
      <c r="F76" s="161">
        <f>336*1.06</f>
        <v>356.16</v>
      </c>
      <c r="G76" s="161">
        <v>5</v>
      </c>
      <c r="H76" s="168">
        <f>G76*F76</f>
        <v>1780.8000000000002</v>
      </c>
      <c r="I76" s="161"/>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173"/>
      <c r="AI76" s="78"/>
      <c r="AJ76" s="78"/>
      <c r="AK76" s="78"/>
      <c r="AL76" s="179"/>
      <c r="AM76" s="189">
        <f t="shared" ref="AM76" si="55">AL76+AI76+AA76+X76+T76+P76+M76+H76</f>
        <v>1780.8000000000002</v>
      </c>
      <c r="AN76" s="179">
        <f t="shared" ref="AN76" si="56">AM76*$AN$6</f>
        <v>124.65600000000002</v>
      </c>
      <c r="AO76" s="190">
        <f t="shared" ref="AO76" si="57">AN76+AM76</f>
        <v>1905.4560000000001</v>
      </c>
    </row>
    <row r="77" spans="1:43" x14ac:dyDescent="0.25">
      <c r="A77" s="161" t="s">
        <v>74</v>
      </c>
      <c r="B77" s="161" t="s">
        <v>348</v>
      </c>
      <c r="C77" s="161" t="s">
        <v>341</v>
      </c>
      <c r="D77" s="161" t="s">
        <v>366</v>
      </c>
      <c r="E77" s="161" t="s">
        <v>405</v>
      </c>
      <c r="F77" s="161">
        <f>295*1.06</f>
        <v>312.7</v>
      </c>
      <c r="G77" s="161">
        <v>10</v>
      </c>
      <c r="H77" s="168">
        <f>G77*F77</f>
        <v>3127</v>
      </c>
      <c r="I77" s="161"/>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173"/>
      <c r="AI77" s="78"/>
      <c r="AJ77" s="78"/>
      <c r="AK77" s="78"/>
      <c r="AL77" s="179"/>
      <c r="AM77" s="189">
        <f t="shared" si="54"/>
        <v>3127</v>
      </c>
      <c r="AN77" s="179">
        <f t="shared" si="51"/>
        <v>218.89000000000001</v>
      </c>
      <c r="AO77" s="190">
        <f t="shared" si="52"/>
        <v>3345.89</v>
      </c>
    </row>
    <row r="78" spans="1:43" ht="12" customHeight="1" x14ac:dyDescent="0.2">
      <c r="A78" s="158" t="s">
        <v>344</v>
      </c>
      <c r="B78" s="159"/>
      <c r="C78" s="152"/>
      <c r="D78" s="152"/>
      <c r="E78" s="152"/>
      <c r="F78" s="152"/>
      <c r="G78" s="152"/>
      <c r="H78" s="167"/>
      <c r="I78" s="153"/>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207"/>
      <c r="AI78" s="76"/>
      <c r="AJ78" s="76"/>
      <c r="AK78" s="76"/>
      <c r="AL78" s="191"/>
      <c r="AM78" s="191"/>
      <c r="AN78" s="191"/>
      <c r="AO78" s="191"/>
    </row>
    <row r="79" spans="1:43" ht="31.2" x14ac:dyDescent="0.25">
      <c r="A79" s="161" t="s">
        <v>89</v>
      </c>
      <c r="B79" s="161" t="s">
        <v>348</v>
      </c>
      <c r="C79" s="161" t="s">
        <v>342</v>
      </c>
      <c r="D79" s="161" t="s">
        <v>366</v>
      </c>
      <c r="E79" s="161" t="s">
        <v>404</v>
      </c>
      <c r="F79" s="161">
        <f>226*1.06</f>
        <v>239.56</v>
      </c>
      <c r="G79" s="161">
        <v>40</v>
      </c>
      <c r="H79" s="168">
        <f>G79*F79</f>
        <v>9582.4</v>
      </c>
      <c r="I79" s="161"/>
      <c r="J79" s="78"/>
      <c r="K79" s="78"/>
      <c r="L79" s="78"/>
      <c r="M79" s="78"/>
      <c r="N79" s="78"/>
      <c r="O79" s="78"/>
      <c r="P79" s="78"/>
      <c r="Q79" s="78"/>
      <c r="R79" s="78"/>
      <c r="S79" s="78"/>
      <c r="T79" s="78"/>
      <c r="U79" s="78"/>
      <c r="V79" s="78"/>
      <c r="W79" s="78"/>
      <c r="X79" s="78"/>
      <c r="Y79" s="78"/>
      <c r="Z79" s="78"/>
      <c r="AA79" s="78"/>
      <c r="AB79" s="78"/>
      <c r="AC79" s="78"/>
      <c r="AD79" s="78"/>
      <c r="AE79" s="78"/>
      <c r="AF79" s="78"/>
      <c r="AG79" s="78" t="s">
        <v>384</v>
      </c>
      <c r="AH79" s="241" t="s">
        <v>410</v>
      </c>
      <c r="AI79" s="242">
        <v>4600</v>
      </c>
      <c r="AJ79" s="78"/>
      <c r="AK79" s="78"/>
      <c r="AL79" s="179"/>
      <c r="AM79" s="189">
        <f t="shared" si="54"/>
        <v>14182.4</v>
      </c>
      <c r="AN79" s="179">
        <f t="shared" si="51"/>
        <v>992.76800000000003</v>
      </c>
      <c r="AO79" s="190">
        <f t="shared" si="52"/>
        <v>15175.168</v>
      </c>
    </row>
    <row r="80" spans="1:43" x14ac:dyDescent="0.25">
      <c r="A80" s="161" t="s">
        <v>89</v>
      </c>
      <c r="B80" s="161" t="s">
        <v>348</v>
      </c>
      <c r="C80" s="161" t="s">
        <v>343</v>
      </c>
      <c r="D80" s="161" t="s">
        <v>366</v>
      </c>
      <c r="E80" s="161" t="s">
        <v>404</v>
      </c>
      <c r="F80" s="161">
        <f>280*1.06</f>
        <v>296.8</v>
      </c>
      <c r="G80" s="161">
        <v>5</v>
      </c>
      <c r="H80" s="168">
        <f>G80*F80</f>
        <v>1484</v>
      </c>
      <c r="I80" s="161"/>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173"/>
      <c r="AI80" s="78"/>
      <c r="AJ80" s="78"/>
      <c r="AK80" s="78"/>
      <c r="AL80" s="179"/>
      <c r="AM80" s="189">
        <f t="shared" si="54"/>
        <v>1484</v>
      </c>
      <c r="AN80" s="179">
        <f t="shared" si="51"/>
        <v>103.88000000000001</v>
      </c>
      <c r="AO80" s="190">
        <f t="shared" si="52"/>
        <v>1587.88</v>
      </c>
    </row>
    <row r="81" spans="1:41" x14ac:dyDescent="0.25">
      <c r="A81" s="161" t="s">
        <v>89</v>
      </c>
      <c r="B81" s="161" t="s">
        <v>348</v>
      </c>
      <c r="C81" s="161" t="s">
        <v>387</v>
      </c>
      <c r="D81" s="161" t="s">
        <v>366</v>
      </c>
      <c r="E81" s="161" t="s">
        <v>404</v>
      </c>
      <c r="F81" s="161">
        <f>336*1.06</f>
        <v>356.16</v>
      </c>
      <c r="G81" s="161">
        <v>2</v>
      </c>
      <c r="H81" s="168">
        <f>G81*F81</f>
        <v>712.32</v>
      </c>
      <c r="I81" s="161"/>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173"/>
      <c r="AI81" s="78"/>
      <c r="AJ81" s="78"/>
      <c r="AK81" s="78"/>
      <c r="AL81" s="179"/>
      <c r="AM81" s="189">
        <f t="shared" ref="AM81" si="58">AL81+AI81+AA81+X81+T81+P81+M81+H81</f>
        <v>712.32</v>
      </c>
      <c r="AN81" s="179">
        <f t="shared" ref="AN81" si="59">AM81*$AN$6</f>
        <v>49.862400000000008</v>
      </c>
      <c r="AO81" s="190">
        <f t="shared" ref="AO81" si="60">AN81+AM81</f>
        <v>762.18240000000003</v>
      </c>
    </row>
    <row r="82" spans="1:41" x14ac:dyDescent="0.25">
      <c r="A82" s="161" t="s">
        <v>89</v>
      </c>
      <c r="B82" s="161" t="s">
        <v>348</v>
      </c>
      <c r="C82" s="161" t="s">
        <v>341</v>
      </c>
      <c r="D82" s="161" t="s">
        <v>366</v>
      </c>
      <c r="E82" s="161" t="s">
        <v>405</v>
      </c>
      <c r="F82" s="161">
        <f>295*1.06</f>
        <v>312.7</v>
      </c>
      <c r="G82" s="161">
        <v>5</v>
      </c>
      <c r="H82" s="168">
        <f>G82*F82</f>
        <v>1563.5</v>
      </c>
      <c r="I82" s="161"/>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173"/>
      <c r="AI82" s="78"/>
      <c r="AJ82" s="78"/>
      <c r="AK82" s="78"/>
      <c r="AL82" s="179"/>
      <c r="AM82" s="189">
        <f t="shared" si="54"/>
        <v>1563.5</v>
      </c>
      <c r="AN82" s="179">
        <f t="shared" si="51"/>
        <v>109.44500000000001</v>
      </c>
      <c r="AO82" s="190">
        <f t="shared" si="52"/>
        <v>1672.9449999999999</v>
      </c>
    </row>
    <row r="83" spans="1:41" ht="12" customHeight="1" x14ac:dyDescent="0.2">
      <c r="A83" s="158" t="s">
        <v>297</v>
      </c>
      <c r="B83" s="159"/>
      <c r="C83" s="152"/>
      <c r="D83" s="152"/>
      <c r="E83" s="152"/>
      <c r="F83" s="152"/>
      <c r="G83" s="152"/>
      <c r="H83" s="167"/>
      <c r="I83" s="153"/>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207"/>
      <c r="AI83" s="76"/>
      <c r="AJ83" s="76"/>
      <c r="AK83" s="76"/>
      <c r="AL83" s="191"/>
      <c r="AM83" s="191"/>
      <c r="AN83" s="191"/>
      <c r="AO83" s="191"/>
    </row>
    <row r="84" spans="1:41" x14ac:dyDescent="0.25">
      <c r="A84" s="161" t="s">
        <v>98</v>
      </c>
      <c r="B84" s="161" t="s">
        <v>348</v>
      </c>
      <c r="C84" s="161" t="s">
        <v>342</v>
      </c>
      <c r="D84" s="161" t="s">
        <v>366</v>
      </c>
      <c r="E84" s="161" t="s">
        <v>404</v>
      </c>
      <c r="F84" s="161">
        <f>226*1.06</f>
        <v>239.56</v>
      </c>
      <c r="G84" s="161">
        <v>10</v>
      </c>
      <c r="H84" s="168">
        <f>G84*F84</f>
        <v>2395.6</v>
      </c>
      <c r="I84" s="161"/>
      <c r="J84" s="78"/>
      <c r="K84" s="78"/>
      <c r="L84" s="78"/>
      <c r="M84" s="78"/>
      <c r="N84" s="78"/>
      <c r="O84" s="78"/>
      <c r="P84" s="78"/>
      <c r="Q84" s="78"/>
      <c r="R84" s="78"/>
      <c r="S84" s="78"/>
      <c r="T84" s="78"/>
      <c r="U84" s="78"/>
      <c r="V84" s="78"/>
      <c r="W84" s="78"/>
      <c r="X84" s="78"/>
      <c r="Y84" s="78"/>
      <c r="Z84" s="78"/>
      <c r="AA84" s="78"/>
      <c r="AB84" s="78"/>
      <c r="AC84" s="78"/>
      <c r="AD84" s="78"/>
      <c r="AE84" s="78"/>
      <c r="AF84" s="78"/>
      <c r="AG84" s="78" t="s">
        <v>384</v>
      </c>
      <c r="AH84" s="173" t="s">
        <v>385</v>
      </c>
      <c r="AI84" s="78">
        <f>2500</f>
        <v>2500</v>
      </c>
      <c r="AJ84" s="78"/>
      <c r="AK84" s="78"/>
      <c r="AL84" s="179"/>
      <c r="AM84" s="189">
        <f t="shared" si="54"/>
        <v>4895.6000000000004</v>
      </c>
      <c r="AN84" s="179">
        <f t="shared" si="51"/>
        <v>342.69200000000006</v>
      </c>
      <c r="AO84" s="190">
        <f t="shared" si="52"/>
        <v>5238.2920000000004</v>
      </c>
    </row>
    <row r="85" spans="1:41" x14ac:dyDescent="0.25">
      <c r="A85" s="161" t="s">
        <v>98</v>
      </c>
      <c r="B85" s="161" t="s">
        <v>348</v>
      </c>
      <c r="C85" s="161" t="s">
        <v>343</v>
      </c>
      <c r="D85" s="161" t="s">
        <v>366</v>
      </c>
      <c r="E85" s="161" t="s">
        <v>404</v>
      </c>
      <c r="F85" s="161">
        <f>280*1.06</f>
        <v>296.8</v>
      </c>
      <c r="G85" s="161">
        <v>2</v>
      </c>
      <c r="H85" s="168">
        <f>G85*F85</f>
        <v>593.6</v>
      </c>
      <c r="I85" s="161"/>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173"/>
      <c r="AI85" s="78"/>
      <c r="AJ85" s="78"/>
      <c r="AK85" s="78"/>
      <c r="AL85" s="179"/>
      <c r="AM85" s="189">
        <f t="shared" si="54"/>
        <v>593.6</v>
      </c>
      <c r="AN85" s="179">
        <f t="shared" si="51"/>
        <v>41.552000000000007</v>
      </c>
      <c r="AO85" s="190">
        <f t="shared" si="52"/>
        <v>635.15200000000004</v>
      </c>
    </row>
    <row r="86" spans="1:41" x14ac:dyDescent="0.25">
      <c r="A86" s="161" t="s">
        <v>98</v>
      </c>
      <c r="B86" s="161" t="s">
        <v>348</v>
      </c>
      <c r="C86" s="161" t="s">
        <v>341</v>
      </c>
      <c r="D86" s="161" t="s">
        <v>366</v>
      </c>
      <c r="E86" s="161" t="s">
        <v>405</v>
      </c>
      <c r="F86" s="161">
        <f>295*1.06</f>
        <v>312.7</v>
      </c>
      <c r="G86" s="161">
        <v>5</v>
      </c>
      <c r="H86" s="168">
        <f>G86*F86</f>
        <v>1563.5</v>
      </c>
      <c r="I86" s="161"/>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173"/>
      <c r="AI86" s="78"/>
      <c r="AJ86" s="78"/>
      <c r="AK86" s="78"/>
      <c r="AL86" s="179"/>
      <c r="AM86" s="189">
        <f t="shared" si="54"/>
        <v>1563.5</v>
      </c>
      <c r="AN86" s="179">
        <f t="shared" si="51"/>
        <v>109.44500000000001</v>
      </c>
      <c r="AO86" s="190">
        <f t="shared" si="52"/>
        <v>1672.9449999999999</v>
      </c>
    </row>
    <row r="87" spans="1:41" ht="12" customHeight="1" x14ac:dyDescent="0.2">
      <c r="A87" s="158" t="s">
        <v>340</v>
      </c>
      <c r="B87" s="159"/>
      <c r="C87" s="159"/>
      <c r="D87" s="152"/>
      <c r="E87" s="152"/>
      <c r="F87" s="152"/>
      <c r="G87" s="152"/>
      <c r="H87" s="167"/>
      <c r="I87" s="153"/>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207"/>
      <c r="AI87" s="76"/>
      <c r="AJ87" s="76"/>
      <c r="AK87" s="76"/>
      <c r="AL87" s="191"/>
      <c r="AM87" s="191"/>
      <c r="AN87" s="191"/>
      <c r="AO87" s="191"/>
    </row>
    <row r="88" spans="1:41" ht="20.399999999999999" x14ac:dyDescent="0.25">
      <c r="A88" s="161" t="s">
        <v>347</v>
      </c>
      <c r="B88" s="161" t="s">
        <v>348</v>
      </c>
      <c r="C88" s="175" t="s">
        <v>373</v>
      </c>
      <c r="D88" s="161" t="s">
        <v>366</v>
      </c>
      <c r="E88" s="82" t="s">
        <v>351</v>
      </c>
      <c r="F88" s="161">
        <f>226*1.06</f>
        <v>239.56</v>
      </c>
      <c r="G88" s="161">
        <v>2</v>
      </c>
      <c r="H88" s="168">
        <f>G88*F88</f>
        <v>479.12</v>
      </c>
      <c r="I88" s="82" t="s">
        <v>356</v>
      </c>
      <c r="J88" s="82" t="s">
        <v>396</v>
      </c>
      <c r="K88" s="77">
        <f>500*3</f>
        <v>1500</v>
      </c>
      <c r="L88" s="77"/>
      <c r="M88" s="77">
        <f>K88+L88</f>
        <v>1500</v>
      </c>
      <c r="N88" s="77"/>
      <c r="O88" s="77"/>
      <c r="P88" s="77"/>
      <c r="Q88" s="77"/>
      <c r="R88" s="77"/>
      <c r="S88" s="77"/>
      <c r="T88" s="77"/>
      <c r="U88" s="77"/>
      <c r="V88" s="77"/>
      <c r="W88" s="77"/>
      <c r="X88" s="77"/>
      <c r="Y88" s="77"/>
      <c r="Z88" s="77"/>
      <c r="AA88" s="77"/>
      <c r="AB88" s="77"/>
      <c r="AC88" s="77"/>
      <c r="AD88" s="77"/>
      <c r="AE88" s="77"/>
      <c r="AF88" s="77"/>
      <c r="AG88" s="77"/>
      <c r="AH88" s="208"/>
      <c r="AI88" s="77"/>
      <c r="AJ88" s="77"/>
      <c r="AK88" s="77"/>
      <c r="AL88" s="192"/>
      <c r="AM88" s="189">
        <f t="shared" si="54"/>
        <v>1979.12</v>
      </c>
      <c r="AN88" s="192">
        <f t="shared" si="51"/>
        <v>138.5384</v>
      </c>
      <c r="AO88" s="193">
        <f t="shared" si="52"/>
        <v>2117.6583999999998</v>
      </c>
    </row>
    <row r="89" spans="1:41" ht="20.399999999999999" x14ac:dyDescent="0.25">
      <c r="A89" s="161" t="s">
        <v>347</v>
      </c>
      <c r="B89" s="161" t="s">
        <v>348</v>
      </c>
      <c r="C89" s="175" t="s">
        <v>374</v>
      </c>
      <c r="D89" s="161" t="s">
        <v>366</v>
      </c>
      <c r="E89" s="82" t="s">
        <v>351</v>
      </c>
      <c r="F89" s="161">
        <f>280*1.06</f>
        <v>296.8</v>
      </c>
      <c r="G89" s="161">
        <v>2</v>
      </c>
      <c r="H89" s="168">
        <f>G89*F89</f>
        <v>593.6</v>
      </c>
      <c r="I89" s="161"/>
      <c r="J89" s="82"/>
      <c r="K89" s="77"/>
      <c r="L89" s="77"/>
      <c r="M89" s="77">
        <f>K89+L89</f>
        <v>0</v>
      </c>
      <c r="N89" s="77"/>
      <c r="O89" s="77"/>
      <c r="P89" s="77"/>
      <c r="Q89" s="77"/>
      <c r="R89" s="77"/>
      <c r="S89" s="77"/>
      <c r="T89" s="77"/>
      <c r="U89" s="77"/>
      <c r="V89" s="77"/>
      <c r="W89" s="77"/>
      <c r="X89" s="77"/>
      <c r="Y89" s="77"/>
      <c r="Z89" s="77"/>
      <c r="AA89" s="77"/>
      <c r="AB89" s="77"/>
      <c r="AC89" s="77"/>
      <c r="AD89" s="77"/>
      <c r="AE89" s="77"/>
      <c r="AF89" s="77"/>
      <c r="AG89" s="77"/>
      <c r="AH89" s="208"/>
      <c r="AI89" s="77"/>
      <c r="AJ89" s="77"/>
      <c r="AK89" s="77"/>
      <c r="AL89" s="192"/>
      <c r="AM89" s="189">
        <f t="shared" si="54"/>
        <v>593.6</v>
      </c>
      <c r="AN89" s="192">
        <f t="shared" si="51"/>
        <v>41.552000000000007</v>
      </c>
      <c r="AO89" s="193">
        <f t="shared" si="52"/>
        <v>635.15200000000004</v>
      </c>
    </row>
    <row r="90" spans="1:41" ht="20.399999999999999" x14ac:dyDescent="0.25">
      <c r="A90" s="161" t="s">
        <v>347</v>
      </c>
      <c r="B90" s="161" t="s">
        <v>348</v>
      </c>
      <c r="C90" s="175" t="s">
        <v>375</v>
      </c>
      <c r="D90" s="161" t="s">
        <v>366</v>
      </c>
      <c r="E90" s="82" t="s">
        <v>351</v>
      </c>
      <c r="F90" s="161">
        <f>295*1.06</f>
        <v>312.7</v>
      </c>
      <c r="G90" s="161">
        <v>2</v>
      </c>
      <c r="H90" s="168">
        <f>G90*F90</f>
        <v>625.4</v>
      </c>
      <c r="I90" s="161"/>
      <c r="J90" s="82"/>
      <c r="K90" s="77"/>
      <c r="L90" s="77"/>
      <c r="M90" s="77">
        <f>K90+L90</f>
        <v>0</v>
      </c>
      <c r="N90" s="77"/>
      <c r="O90" s="77"/>
      <c r="P90" s="77"/>
      <c r="Q90" s="77"/>
      <c r="R90" s="77"/>
      <c r="S90" s="77"/>
      <c r="T90" s="77"/>
      <c r="U90" s="77"/>
      <c r="V90" s="77"/>
      <c r="W90" s="77"/>
      <c r="X90" s="77"/>
      <c r="Y90" s="77"/>
      <c r="Z90" s="77"/>
      <c r="AA90" s="77"/>
      <c r="AB90" s="77"/>
      <c r="AC90" s="77"/>
      <c r="AD90" s="77"/>
      <c r="AE90" s="77"/>
      <c r="AF90" s="77"/>
      <c r="AG90" s="77"/>
      <c r="AH90" s="208"/>
      <c r="AI90" s="77"/>
      <c r="AJ90" s="77"/>
      <c r="AK90" s="77"/>
      <c r="AL90" s="192"/>
      <c r="AM90" s="189">
        <f t="shared" si="54"/>
        <v>625.4</v>
      </c>
      <c r="AN90" s="192">
        <f t="shared" si="51"/>
        <v>43.778000000000006</v>
      </c>
      <c r="AO90" s="193">
        <f t="shared" si="52"/>
        <v>669.178</v>
      </c>
    </row>
    <row r="91" spans="1:41" ht="12" customHeight="1" x14ac:dyDescent="0.2">
      <c r="A91" s="158" t="s">
        <v>298</v>
      </c>
      <c r="B91" s="159"/>
      <c r="C91" s="159"/>
      <c r="D91" s="152"/>
      <c r="E91" s="152"/>
      <c r="F91" s="152"/>
      <c r="G91" s="152"/>
      <c r="H91" s="167"/>
      <c r="I91" s="153"/>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207"/>
      <c r="AI91" s="76"/>
      <c r="AJ91" s="76"/>
      <c r="AK91" s="76"/>
      <c r="AL91" s="191"/>
      <c r="AM91" s="191"/>
      <c r="AN91" s="191"/>
      <c r="AO91" s="191"/>
    </row>
    <row r="92" spans="1:41" ht="41.4" x14ac:dyDescent="0.25">
      <c r="A92" s="161" t="s">
        <v>103</v>
      </c>
      <c r="B92" s="161" t="s">
        <v>348</v>
      </c>
      <c r="C92" s="175" t="s">
        <v>376</v>
      </c>
      <c r="D92" s="161" t="s">
        <v>366</v>
      </c>
      <c r="E92" s="82" t="s">
        <v>397</v>
      </c>
      <c r="F92" s="161">
        <f>295*1.06</f>
        <v>312.7</v>
      </c>
      <c r="G92" s="161">
        <v>7</v>
      </c>
      <c r="H92" s="168">
        <f>G92*F92</f>
        <v>2188.9</v>
      </c>
      <c r="I92" s="82" t="s">
        <v>350</v>
      </c>
      <c r="J92" s="82" t="s">
        <v>399</v>
      </c>
      <c r="K92" s="77">
        <f>500*1</f>
        <v>500</v>
      </c>
      <c r="L92" s="77"/>
      <c r="M92" s="77">
        <f>K92+L92</f>
        <v>500</v>
      </c>
      <c r="N92" s="77"/>
      <c r="O92" s="77"/>
      <c r="P92" s="77"/>
      <c r="Q92" s="77"/>
      <c r="R92" s="77"/>
      <c r="S92" s="77"/>
      <c r="T92" s="77"/>
      <c r="U92" s="77"/>
      <c r="V92" s="77"/>
      <c r="W92" s="77"/>
      <c r="X92" s="77"/>
      <c r="Y92" s="77"/>
      <c r="Z92" s="77"/>
      <c r="AA92" s="77"/>
      <c r="AB92" s="77"/>
      <c r="AC92" s="77"/>
      <c r="AD92" s="77"/>
      <c r="AE92" s="77"/>
      <c r="AF92" s="77"/>
      <c r="AG92" s="77"/>
      <c r="AH92" s="244" t="s">
        <v>398</v>
      </c>
      <c r="AI92" s="245">
        <f>(20*50)+27*100-163</f>
        <v>3537</v>
      </c>
      <c r="AJ92" s="77"/>
      <c r="AK92" s="77"/>
      <c r="AL92" s="192"/>
      <c r="AM92" s="189">
        <f t="shared" si="54"/>
        <v>6225.9</v>
      </c>
      <c r="AN92" s="192">
        <f t="shared" si="51"/>
        <v>435.81299999999999</v>
      </c>
      <c r="AO92" s="193">
        <f t="shared" si="52"/>
        <v>6661.7129999999997</v>
      </c>
    </row>
    <row r="93" spans="1:41" ht="30.6" x14ac:dyDescent="0.25">
      <c r="A93" s="161" t="s">
        <v>103</v>
      </c>
      <c r="B93" s="161" t="s">
        <v>348</v>
      </c>
      <c r="C93" s="175" t="s">
        <v>400</v>
      </c>
      <c r="D93" s="161" t="s">
        <v>366</v>
      </c>
      <c r="E93" s="82" t="s">
        <v>397</v>
      </c>
      <c r="F93" s="161">
        <f>226*1.06</f>
        <v>239.56</v>
      </c>
      <c r="G93" s="161">
        <v>6</v>
      </c>
      <c r="H93" s="168">
        <f t="shared" ref="H93" si="61">G93*F93</f>
        <v>1437.3600000000001</v>
      </c>
      <c r="I93" s="161" t="s">
        <v>354</v>
      </c>
      <c r="J93" s="82"/>
      <c r="K93" s="77">
        <f>500</f>
        <v>500</v>
      </c>
      <c r="L93" s="77"/>
      <c r="M93" s="77">
        <f>K93+L93</f>
        <v>500</v>
      </c>
      <c r="N93" s="77"/>
      <c r="O93" s="77"/>
      <c r="P93" s="77"/>
      <c r="Q93" s="77"/>
      <c r="R93" s="77"/>
      <c r="S93" s="77"/>
      <c r="T93" s="77"/>
      <c r="U93" s="77"/>
      <c r="V93" s="77"/>
      <c r="W93" s="77"/>
      <c r="X93" s="77"/>
      <c r="Y93" s="77"/>
      <c r="Z93" s="77"/>
      <c r="AA93" s="77"/>
      <c r="AB93" s="77"/>
      <c r="AC93" s="77"/>
      <c r="AD93" s="77"/>
      <c r="AE93" s="77"/>
      <c r="AF93" s="77"/>
      <c r="AG93" s="77"/>
      <c r="AH93" s="208"/>
      <c r="AI93" s="77"/>
      <c r="AJ93" s="77"/>
      <c r="AK93" s="77"/>
      <c r="AL93" s="192"/>
      <c r="AM93" s="189">
        <f t="shared" ref="AM93" si="62">AL93+AI93+AA93+X93+T93+P93+M93+H93</f>
        <v>1937.3600000000001</v>
      </c>
      <c r="AN93" s="192">
        <f t="shared" ref="AN93" si="63">AM93*$AN$6</f>
        <v>135.61520000000002</v>
      </c>
      <c r="AO93" s="193">
        <f t="shared" ref="AO93" si="64">AN93+AM93</f>
        <v>2072.9752000000003</v>
      </c>
    </row>
    <row r="94" spans="1:41" ht="20.399999999999999" x14ac:dyDescent="0.25">
      <c r="A94" s="161" t="s">
        <v>103</v>
      </c>
      <c r="B94" s="161" t="s">
        <v>348</v>
      </c>
      <c r="C94" s="176" t="s">
        <v>377</v>
      </c>
      <c r="D94" s="161" t="s">
        <v>366</v>
      </c>
      <c r="E94" s="82" t="s">
        <v>388</v>
      </c>
      <c r="F94" s="161">
        <f>226*1.06</f>
        <v>239.56</v>
      </c>
      <c r="G94" s="161">
        <v>2</v>
      </c>
      <c r="H94" s="168">
        <f t="shared" ref="H94" si="65">G94*F94</f>
        <v>479.12</v>
      </c>
      <c r="I94" s="161" t="s">
        <v>354</v>
      </c>
      <c r="J94" s="82" t="s">
        <v>394</v>
      </c>
      <c r="K94" s="77">
        <f>500</f>
        <v>500</v>
      </c>
      <c r="L94" s="77"/>
      <c r="M94" s="77">
        <f>K94+L94</f>
        <v>500</v>
      </c>
      <c r="N94" s="77"/>
      <c r="O94" s="77"/>
      <c r="P94" s="77"/>
      <c r="Q94" s="77"/>
      <c r="R94" s="77"/>
      <c r="S94" s="77"/>
      <c r="T94" s="77"/>
      <c r="U94" s="77"/>
      <c r="V94" s="77"/>
      <c r="W94" s="77"/>
      <c r="X94" s="77"/>
      <c r="Y94" s="77"/>
      <c r="Z94" s="77"/>
      <c r="AA94" s="77"/>
      <c r="AB94" s="77"/>
      <c r="AC94" s="77"/>
      <c r="AD94" s="77"/>
      <c r="AE94" s="77"/>
      <c r="AF94" s="77"/>
      <c r="AG94" s="77"/>
      <c r="AH94" s="208"/>
      <c r="AI94" s="77"/>
      <c r="AJ94" s="77"/>
      <c r="AK94" s="77"/>
      <c r="AL94" s="192"/>
      <c r="AM94" s="189">
        <f t="shared" si="54"/>
        <v>979.12</v>
      </c>
      <c r="AN94" s="192">
        <f t="shared" si="51"/>
        <v>68.53840000000001</v>
      </c>
      <c r="AO94" s="193">
        <f t="shared" si="52"/>
        <v>1047.6584</v>
      </c>
    </row>
    <row r="95" spans="1:41" x14ac:dyDescent="0.25">
      <c r="A95" s="161"/>
      <c r="B95" s="161"/>
      <c r="C95" s="175"/>
      <c r="D95" s="161"/>
      <c r="E95" s="82"/>
      <c r="F95" s="161"/>
      <c r="G95" s="161"/>
      <c r="H95" s="168"/>
      <c r="I95" s="161"/>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173"/>
      <c r="AI95" s="78"/>
      <c r="AJ95" s="78"/>
      <c r="AK95" s="78"/>
      <c r="AL95" s="179"/>
      <c r="AM95" s="189">
        <f t="shared" si="54"/>
        <v>0</v>
      </c>
      <c r="AN95" s="192">
        <f t="shared" si="51"/>
        <v>0</v>
      </c>
      <c r="AO95" s="193">
        <f t="shared" si="52"/>
        <v>0</v>
      </c>
    </row>
    <row r="96" spans="1:41" ht="12" customHeight="1" x14ac:dyDescent="0.2">
      <c r="A96" s="158" t="s">
        <v>353</v>
      </c>
      <c r="B96" s="159"/>
      <c r="C96" s="159"/>
      <c r="D96" s="152"/>
      <c r="E96" s="152"/>
      <c r="F96" s="152"/>
      <c r="G96" s="152"/>
      <c r="H96" s="167"/>
      <c r="I96" s="153"/>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207"/>
      <c r="AI96" s="76"/>
      <c r="AJ96" s="76"/>
      <c r="AK96" s="76"/>
      <c r="AL96" s="191"/>
      <c r="AM96" s="191"/>
      <c r="AN96" s="191"/>
      <c r="AO96" s="194"/>
    </row>
    <row r="97" spans="1:43" x14ac:dyDescent="0.25">
      <c r="A97" s="161" t="s">
        <v>60</v>
      </c>
      <c r="B97" s="161" t="s">
        <v>348</v>
      </c>
      <c r="C97" s="161" t="s">
        <v>341</v>
      </c>
      <c r="D97" s="161" t="s">
        <v>366</v>
      </c>
      <c r="E97" s="161" t="s">
        <v>405</v>
      </c>
      <c r="F97" s="161">
        <f>295*1.06</f>
        <v>312.7</v>
      </c>
      <c r="G97" s="161">
        <v>20</v>
      </c>
      <c r="H97" s="168">
        <f>G97*F97</f>
        <v>6254</v>
      </c>
      <c r="I97" s="161"/>
      <c r="J97" s="78"/>
      <c r="K97" s="78"/>
      <c r="L97" s="78"/>
      <c r="M97" s="78">
        <f t="shared" ref="M97" si="66">L97+K97</f>
        <v>0</v>
      </c>
      <c r="N97" s="78"/>
      <c r="O97" s="78"/>
      <c r="P97" s="78"/>
      <c r="Q97" s="78"/>
      <c r="R97" s="78"/>
      <c r="S97" s="78"/>
      <c r="T97" s="78"/>
      <c r="U97" s="78"/>
      <c r="V97" s="78"/>
      <c r="W97" s="78"/>
      <c r="X97" s="78"/>
      <c r="Y97" s="78"/>
      <c r="Z97" s="78"/>
      <c r="AA97" s="78"/>
      <c r="AB97" s="78"/>
      <c r="AC97" s="78"/>
      <c r="AD97" s="78"/>
      <c r="AE97" s="78"/>
      <c r="AF97" s="78">
        <f t="shared" ref="AF97" si="67">(AC97*AD97)+AE97</f>
        <v>0</v>
      </c>
      <c r="AG97" s="78"/>
      <c r="AH97" s="173"/>
      <c r="AI97" s="78"/>
      <c r="AJ97" s="78"/>
      <c r="AK97" s="78"/>
      <c r="AL97" s="179"/>
      <c r="AM97" s="189">
        <f>AL97+AI97+AA97+X97+T97+P97+M97+H97</f>
        <v>6254</v>
      </c>
      <c r="AN97" s="179">
        <f>AM97*$AN$6</f>
        <v>437.78000000000003</v>
      </c>
      <c r="AO97" s="190">
        <f t="shared" ref="AO97" si="68">AN97+AM97</f>
        <v>6691.78</v>
      </c>
    </row>
    <row r="98" spans="1:43" ht="12" customHeight="1" x14ac:dyDescent="0.2">
      <c r="A98" s="158" t="s">
        <v>359</v>
      </c>
      <c r="B98" s="159"/>
      <c r="C98" s="159"/>
      <c r="D98" s="152"/>
      <c r="E98" s="152"/>
      <c r="F98" s="152"/>
      <c r="G98" s="152"/>
      <c r="H98" s="167"/>
      <c r="I98" s="153"/>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207"/>
      <c r="AI98" s="76"/>
      <c r="AJ98" s="76"/>
      <c r="AK98" s="76"/>
      <c r="AL98" s="76"/>
      <c r="AM98" s="76"/>
      <c r="AN98" s="76"/>
      <c r="AO98" s="199"/>
    </row>
    <row r="99" spans="1:43" x14ac:dyDescent="0.25">
      <c r="A99" s="80" t="s">
        <v>106</v>
      </c>
      <c r="B99" s="80" t="s">
        <v>348</v>
      </c>
      <c r="C99" s="203" t="s">
        <v>370</v>
      </c>
      <c r="D99" s="161" t="s">
        <v>366</v>
      </c>
      <c r="E99" s="161" t="s">
        <v>405</v>
      </c>
      <c r="F99" s="161">
        <f>295*1.06</f>
        <v>312.7</v>
      </c>
      <c r="G99" s="161">
        <v>2</v>
      </c>
      <c r="H99" s="168">
        <f>G99*F99</f>
        <v>625.4</v>
      </c>
      <c r="I99" s="80"/>
      <c r="J99" s="78"/>
      <c r="K99" s="78"/>
      <c r="L99" s="78"/>
      <c r="M99" s="78">
        <f t="shared" ref="M99" si="69">L99+K99</f>
        <v>0</v>
      </c>
      <c r="N99" s="78"/>
      <c r="O99" s="78"/>
      <c r="P99" s="78"/>
      <c r="Q99" s="78"/>
      <c r="R99" s="78"/>
      <c r="S99" s="78"/>
      <c r="T99" s="78"/>
      <c r="U99" s="78"/>
      <c r="V99" s="78"/>
      <c r="W99" s="78"/>
      <c r="X99" s="78"/>
      <c r="Y99" s="78"/>
      <c r="Z99" s="78"/>
      <c r="AA99" s="78"/>
      <c r="AB99" s="78"/>
      <c r="AC99" s="78"/>
      <c r="AD99" s="78"/>
      <c r="AE99" s="78"/>
      <c r="AF99" s="78">
        <f t="shared" ref="AF99" si="70">(AC99*AD99)+AE99</f>
        <v>0</v>
      </c>
      <c r="AG99" s="78"/>
      <c r="AH99" s="173"/>
      <c r="AI99" s="78"/>
      <c r="AJ99" s="78"/>
      <c r="AK99" s="78"/>
      <c r="AL99" s="78"/>
      <c r="AM99" s="200">
        <f t="shared" ref="AM99" si="71">AL99+AI99+AA99+X99+T99+P99+M99+H99</f>
        <v>625.4</v>
      </c>
      <c r="AN99" s="78">
        <f t="shared" ref="AN99" si="72">AM99*$AN$6</f>
        <v>43.778000000000006</v>
      </c>
      <c r="AO99" s="201">
        <f t="shared" ref="AO99" si="73">AN99+AM99</f>
        <v>669.178</v>
      </c>
    </row>
    <row r="100" spans="1:43" s="71" customFormat="1" ht="12" customHeight="1" x14ac:dyDescent="0.3">
      <c r="A100" s="157" t="s">
        <v>306</v>
      </c>
      <c r="B100" s="81"/>
      <c r="C100" s="81"/>
      <c r="D100" s="81"/>
      <c r="E100" s="81"/>
      <c r="F100" s="81"/>
      <c r="G100" s="81"/>
      <c r="H100" s="197">
        <f>SUM(H70:H99)</f>
        <v>67699.02</v>
      </c>
      <c r="I100" s="197"/>
      <c r="J100" s="197"/>
      <c r="K100" s="197"/>
      <c r="L100" s="197"/>
      <c r="M100" s="197">
        <f>SUM(M70:M99)</f>
        <v>3000</v>
      </c>
      <c r="N100" s="197"/>
      <c r="O100" s="197"/>
      <c r="P100" s="197">
        <f>SUM(P70:P99)</f>
        <v>0</v>
      </c>
      <c r="Q100" s="197"/>
      <c r="R100" s="197"/>
      <c r="S100" s="197"/>
      <c r="T100" s="197">
        <f>SUM(T70:T99)</f>
        <v>0</v>
      </c>
      <c r="U100" s="197"/>
      <c r="V100" s="197"/>
      <c r="W100" s="197"/>
      <c r="X100" s="197">
        <f>SUM(X70:X99)</f>
        <v>0</v>
      </c>
      <c r="Y100" s="197"/>
      <c r="Z100" s="197"/>
      <c r="AA100" s="197">
        <f>SUM(AA70:AA99)</f>
        <v>0</v>
      </c>
      <c r="AB100" s="197"/>
      <c r="AC100" s="197"/>
      <c r="AD100" s="197"/>
      <c r="AE100" s="197"/>
      <c r="AF100" s="197">
        <f>SUM(AF70:AF99)</f>
        <v>0</v>
      </c>
      <c r="AG100" s="197"/>
      <c r="AH100" s="211"/>
      <c r="AI100" s="197">
        <f>SUM(AI70:AI99)</f>
        <v>23437</v>
      </c>
      <c r="AJ100" s="197"/>
      <c r="AK100" s="197"/>
      <c r="AL100" s="197">
        <f>SUM(AL70:AL99)</f>
        <v>0</v>
      </c>
      <c r="AM100" s="197">
        <f>SUM(AM70:AM99)</f>
        <v>94136.02</v>
      </c>
      <c r="AN100" s="197">
        <f>SUM(AN70:AN99)</f>
        <v>6589.5214000000005</v>
      </c>
      <c r="AO100" s="197">
        <f>SUM(AO70:AO99)</f>
        <v>100725.54140000003</v>
      </c>
      <c r="AP100" s="71">
        <f>SUM(AM100:AN100)</f>
        <v>100725.5414</v>
      </c>
      <c r="AQ100" s="71" t="s">
        <v>315</v>
      </c>
    </row>
    <row r="101" spans="1:43" ht="33.75" customHeight="1" x14ac:dyDescent="0.2">
      <c r="A101" s="155" t="s">
        <v>312</v>
      </c>
      <c r="B101" s="120"/>
      <c r="C101" s="120"/>
      <c r="D101" s="120"/>
      <c r="E101" s="120"/>
      <c r="F101" s="120"/>
      <c r="G101" s="120"/>
      <c r="H101" s="164"/>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205"/>
      <c r="AI101" s="120"/>
      <c r="AJ101" s="120"/>
      <c r="AK101" s="120"/>
      <c r="AL101" s="185"/>
      <c r="AM101" s="185"/>
      <c r="AN101" s="185"/>
      <c r="AO101" s="185"/>
    </row>
    <row r="102" spans="1:43" ht="12" customHeight="1" x14ac:dyDescent="0.25">
      <c r="A102" s="158" t="s">
        <v>283</v>
      </c>
      <c r="B102" s="159"/>
      <c r="C102" s="160"/>
      <c r="D102" s="79"/>
      <c r="E102" s="79"/>
      <c r="F102" s="79"/>
      <c r="G102" s="79"/>
      <c r="H102" s="166"/>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206"/>
      <c r="AI102" s="79"/>
      <c r="AJ102" s="79"/>
      <c r="AK102" s="79"/>
      <c r="AL102" s="186"/>
      <c r="AM102" s="187"/>
      <c r="AN102" s="186"/>
      <c r="AO102" s="188"/>
    </row>
    <row r="103" spans="1:43" x14ac:dyDescent="0.25">
      <c r="A103" s="161" t="s">
        <v>117</v>
      </c>
      <c r="B103" s="161" t="s">
        <v>348</v>
      </c>
      <c r="C103" s="161" t="s">
        <v>342</v>
      </c>
      <c r="D103" s="161" t="s">
        <v>366</v>
      </c>
      <c r="E103" s="161" t="s">
        <v>404</v>
      </c>
      <c r="F103" s="161">
        <f>226*1.08</f>
        <v>244.08</v>
      </c>
      <c r="G103" s="161">
        <v>5</v>
      </c>
      <c r="H103" s="240">
        <f>G103*F103</f>
        <v>1220.4000000000001</v>
      </c>
      <c r="I103" s="161"/>
      <c r="J103" s="78"/>
      <c r="K103" s="78"/>
      <c r="L103" s="78"/>
      <c r="M103" s="78"/>
      <c r="N103" s="78"/>
      <c r="O103" s="78"/>
      <c r="P103" s="78"/>
      <c r="Q103" s="78"/>
      <c r="R103" s="78"/>
      <c r="S103" s="78"/>
      <c r="T103" s="78"/>
      <c r="U103" s="78"/>
      <c r="V103" s="78" t="s">
        <v>345</v>
      </c>
      <c r="W103" s="78">
        <v>1200</v>
      </c>
      <c r="X103" s="78">
        <f>W103</f>
        <v>1200</v>
      </c>
      <c r="Y103" s="78"/>
      <c r="Z103" s="78"/>
      <c r="AA103" s="78"/>
      <c r="AB103" s="78"/>
      <c r="AC103" s="78"/>
      <c r="AD103" s="78"/>
      <c r="AE103" s="78"/>
      <c r="AF103" s="78"/>
      <c r="AG103" s="78"/>
      <c r="AH103" s="173"/>
      <c r="AI103" s="78"/>
      <c r="AJ103" s="78"/>
      <c r="AK103" s="78"/>
      <c r="AL103" s="179"/>
      <c r="AM103" s="189">
        <f>AL103+AI103+AA103+X103+T103+P103+M103+H103</f>
        <v>2420.4</v>
      </c>
      <c r="AN103" s="179">
        <f t="shared" ref="AN103:AN129" si="74">AM103*$AN$6</f>
        <v>169.42800000000003</v>
      </c>
      <c r="AO103" s="190">
        <f t="shared" ref="AO103:AO129" si="75">AN103+AM103</f>
        <v>2589.828</v>
      </c>
    </row>
    <row r="104" spans="1:43" x14ac:dyDescent="0.25">
      <c r="A104" s="161" t="s">
        <v>117</v>
      </c>
      <c r="B104" s="161" t="s">
        <v>348</v>
      </c>
      <c r="C104" s="161" t="s">
        <v>343</v>
      </c>
      <c r="D104" s="161" t="s">
        <v>366</v>
      </c>
      <c r="E104" s="161" t="s">
        <v>404</v>
      </c>
      <c r="F104" s="161">
        <f>280*1.08</f>
        <v>302.40000000000003</v>
      </c>
      <c r="G104" s="161">
        <v>2</v>
      </c>
      <c r="H104" s="240">
        <f>G104*F104</f>
        <v>604.80000000000007</v>
      </c>
      <c r="I104" s="161"/>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173"/>
      <c r="AI104" s="78"/>
      <c r="AJ104" s="78"/>
      <c r="AK104" s="78"/>
      <c r="AL104" s="179"/>
      <c r="AM104" s="189">
        <f t="shared" ref="AM104:AM105" si="76">AL104+AI104+AA104+X104+T104+P104+M104+H104</f>
        <v>604.80000000000007</v>
      </c>
      <c r="AN104" s="179">
        <f t="shared" si="74"/>
        <v>42.336000000000006</v>
      </c>
      <c r="AO104" s="190">
        <f t="shared" si="75"/>
        <v>647.13600000000008</v>
      </c>
    </row>
    <row r="105" spans="1:43" x14ac:dyDescent="0.25">
      <c r="A105" s="161" t="s">
        <v>117</v>
      </c>
      <c r="B105" s="161" t="s">
        <v>348</v>
      </c>
      <c r="C105" s="161" t="s">
        <v>341</v>
      </c>
      <c r="D105" s="161" t="s">
        <v>366</v>
      </c>
      <c r="E105" s="161" t="s">
        <v>405</v>
      </c>
      <c r="F105" s="161">
        <f>295*1.08</f>
        <v>318.60000000000002</v>
      </c>
      <c r="G105" s="161">
        <v>2</v>
      </c>
      <c r="H105" s="240">
        <f>G105*F105</f>
        <v>637.20000000000005</v>
      </c>
      <c r="I105" s="161"/>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173"/>
      <c r="AI105" s="78"/>
      <c r="AJ105" s="78"/>
      <c r="AK105" s="78"/>
      <c r="AL105" s="179"/>
      <c r="AM105" s="189">
        <f t="shared" si="76"/>
        <v>637.20000000000005</v>
      </c>
      <c r="AN105" s="179">
        <f t="shared" si="74"/>
        <v>44.604000000000006</v>
      </c>
      <c r="AO105" s="190">
        <f t="shared" si="75"/>
        <v>681.80400000000009</v>
      </c>
    </row>
    <row r="106" spans="1:43" ht="12" customHeight="1" x14ac:dyDescent="0.2">
      <c r="A106" s="158" t="s">
        <v>296</v>
      </c>
      <c r="B106" s="159"/>
      <c r="C106" s="152"/>
      <c r="D106" s="152"/>
      <c r="E106" s="152"/>
      <c r="F106" s="152"/>
      <c r="G106" s="152"/>
      <c r="H106" s="167"/>
      <c r="I106" s="153"/>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207"/>
      <c r="AI106" s="76"/>
      <c r="AJ106" s="76"/>
      <c r="AK106" s="76"/>
      <c r="AL106" s="191"/>
      <c r="AM106" s="191"/>
      <c r="AN106" s="191"/>
      <c r="AO106" s="191"/>
    </row>
    <row r="107" spans="1:43" ht="41.4" x14ac:dyDescent="0.25">
      <c r="A107" s="161" t="s">
        <v>74</v>
      </c>
      <c r="B107" s="161" t="s">
        <v>348</v>
      </c>
      <c r="C107" s="161" t="s">
        <v>342</v>
      </c>
      <c r="D107" s="161" t="s">
        <v>366</v>
      </c>
      <c r="E107" s="161" t="s">
        <v>404</v>
      </c>
      <c r="F107" s="161">
        <f>226*1.08</f>
        <v>244.08</v>
      </c>
      <c r="G107" s="161">
        <v>60</v>
      </c>
      <c r="H107" s="168">
        <f>G107*F107</f>
        <v>14644.800000000001</v>
      </c>
      <c r="I107" s="161"/>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t="s">
        <v>384</v>
      </c>
      <c r="AH107" s="241" t="s">
        <v>414</v>
      </c>
      <c r="AI107" s="242">
        <v>6400</v>
      </c>
      <c r="AJ107" s="78"/>
      <c r="AK107" s="78"/>
      <c r="AL107" s="179"/>
      <c r="AM107" s="189">
        <f>AL107+AI107+AA107+X107+T107+P107+M107+H107</f>
        <v>21044.800000000003</v>
      </c>
      <c r="AN107" s="179">
        <f t="shared" si="74"/>
        <v>1473.1360000000004</v>
      </c>
      <c r="AO107" s="190">
        <f t="shared" si="75"/>
        <v>22517.936000000002</v>
      </c>
    </row>
    <row r="108" spans="1:43" x14ac:dyDescent="0.25">
      <c r="A108" s="161" t="s">
        <v>74</v>
      </c>
      <c r="B108" s="161" t="s">
        <v>348</v>
      </c>
      <c r="C108" s="161" t="s">
        <v>343</v>
      </c>
      <c r="D108" s="161" t="s">
        <v>366</v>
      </c>
      <c r="E108" s="161" t="s">
        <v>404</v>
      </c>
      <c r="F108" s="161">
        <f>280*1.08</f>
        <v>302.40000000000003</v>
      </c>
      <c r="G108" s="161">
        <v>64</v>
      </c>
      <c r="H108" s="168">
        <f>G108*F108</f>
        <v>19353.600000000002</v>
      </c>
      <c r="I108" s="161"/>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173"/>
      <c r="AI108" s="78"/>
      <c r="AJ108" s="78"/>
      <c r="AK108" s="78"/>
      <c r="AL108" s="179"/>
      <c r="AM108" s="189">
        <f t="shared" ref="AM108:AM129" si="77">AL108+AI108+AA108+X108+T108+P108+M108+H108</f>
        <v>19353.600000000002</v>
      </c>
      <c r="AN108" s="179">
        <f t="shared" si="74"/>
        <v>1354.7520000000002</v>
      </c>
      <c r="AO108" s="190">
        <f t="shared" si="75"/>
        <v>20708.352000000003</v>
      </c>
    </row>
    <row r="109" spans="1:43" x14ac:dyDescent="0.25">
      <c r="A109" s="161" t="s">
        <v>74</v>
      </c>
      <c r="B109" s="161" t="s">
        <v>348</v>
      </c>
      <c r="C109" s="161" t="s">
        <v>387</v>
      </c>
      <c r="D109" s="161" t="s">
        <v>366</v>
      </c>
      <c r="E109" s="161" t="s">
        <v>404</v>
      </c>
      <c r="F109" s="161">
        <f>336*1.08</f>
        <v>362.88</v>
      </c>
      <c r="G109" s="161">
        <v>5</v>
      </c>
      <c r="H109" s="168">
        <f>G109*F109</f>
        <v>1814.4</v>
      </c>
      <c r="I109" s="161"/>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173"/>
      <c r="AI109" s="78"/>
      <c r="AJ109" s="78"/>
      <c r="AK109" s="78"/>
      <c r="AL109" s="179"/>
      <c r="AM109" s="189">
        <f t="shared" ref="AM109" si="78">AL109+AI109+AA109+X109+T109+P109+M109+H109</f>
        <v>1814.4</v>
      </c>
      <c r="AN109" s="179">
        <f t="shared" ref="AN109" si="79">AM109*$AN$6</f>
        <v>127.00800000000002</v>
      </c>
      <c r="AO109" s="190">
        <f t="shared" ref="AO109" si="80">AN109+AM109</f>
        <v>1941.4080000000001</v>
      </c>
    </row>
    <row r="110" spans="1:43" x14ac:dyDescent="0.25">
      <c r="A110" s="161" t="s">
        <v>74</v>
      </c>
      <c r="B110" s="161" t="s">
        <v>348</v>
      </c>
      <c r="C110" s="161" t="s">
        <v>341</v>
      </c>
      <c r="D110" s="161" t="s">
        <v>366</v>
      </c>
      <c r="E110" s="161" t="s">
        <v>405</v>
      </c>
      <c r="F110" s="161">
        <f>295*1.08</f>
        <v>318.60000000000002</v>
      </c>
      <c r="G110" s="161">
        <v>10</v>
      </c>
      <c r="H110" s="168">
        <f>G110*F110</f>
        <v>3186</v>
      </c>
      <c r="I110" s="161"/>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173"/>
      <c r="AI110" s="78"/>
      <c r="AJ110" s="78"/>
      <c r="AK110" s="78"/>
      <c r="AL110" s="179"/>
      <c r="AM110" s="189">
        <f t="shared" si="77"/>
        <v>3186</v>
      </c>
      <c r="AN110" s="179">
        <f t="shared" si="74"/>
        <v>223.02</v>
      </c>
      <c r="AO110" s="190">
        <f t="shared" si="75"/>
        <v>3409.02</v>
      </c>
    </row>
    <row r="111" spans="1:43" ht="12" customHeight="1" x14ac:dyDescent="0.2">
      <c r="A111" s="158" t="s">
        <v>344</v>
      </c>
      <c r="B111" s="159"/>
      <c r="C111" s="152"/>
      <c r="D111" s="152"/>
      <c r="E111" s="152"/>
      <c r="F111" s="152"/>
      <c r="G111" s="152"/>
      <c r="H111" s="167"/>
      <c r="I111" s="153"/>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207"/>
      <c r="AI111" s="76"/>
      <c r="AJ111" s="76"/>
      <c r="AK111" s="76"/>
      <c r="AL111" s="191"/>
      <c r="AM111" s="191"/>
      <c r="AN111" s="191"/>
      <c r="AO111" s="191"/>
    </row>
    <row r="112" spans="1:43" ht="31.2" x14ac:dyDescent="0.25">
      <c r="A112" s="161" t="s">
        <v>89</v>
      </c>
      <c r="B112" s="161" t="s">
        <v>348</v>
      </c>
      <c r="C112" s="161" t="s">
        <v>342</v>
      </c>
      <c r="D112" s="161" t="s">
        <v>366</v>
      </c>
      <c r="E112" s="161" t="s">
        <v>404</v>
      </c>
      <c r="F112" s="161">
        <f>226*1.08</f>
        <v>244.08</v>
      </c>
      <c r="G112" s="161">
        <v>20</v>
      </c>
      <c r="H112" s="168">
        <f>G112*F112</f>
        <v>4881.6000000000004</v>
      </c>
      <c r="I112" s="161"/>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t="s">
        <v>384</v>
      </c>
      <c r="AH112" s="241" t="s">
        <v>409</v>
      </c>
      <c r="AI112" s="242">
        <v>2300</v>
      </c>
      <c r="AJ112" s="78"/>
      <c r="AK112" s="78"/>
      <c r="AL112" s="179"/>
      <c r="AM112" s="189">
        <f t="shared" si="77"/>
        <v>7181.6</v>
      </c>
      <c r="AN112" s="179">
        <f t="shared" si="74"/>
        <v>502.71200000000005</v>
      </c>
      <c r="AO112" s="190">
        <f t="shared" si="75"/>
        <v>7684.3120000000008</v>
      </c>
    </row>
    <row r="113" spans="1:41" x14ac:dyDescent="0.25">
      <c r="A113" s="161" t="s">
        <v>89</v>
      </c>
      <c r="B113" s="161" t="s">
        <v>348</v>
      </c>
      <c r="C113" s="161" t="s">
        <v>343</v>
      </c>
      <c r="D113" s="161" t="s">
        <v>366</v>
      </c>
      <c r="E113" s="161" t="s">
        <v>404</v>
      </c>
      <c r="F113" s="161">
        <f>280*1.08</f>
        <v>302.40000000000003</v>
      </c>
      <c r="G113" s="161">
        <v>5</v>
      </c>
      <c r="H113" s="168">
        <f>G113*F113</f>
        <v>1512.0000000000002</v>
      </c>
      <c r="I113" s="161"/>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173"/>
      <c r="AI113" s="78"/>
      <c r="AJ113" s="78"/>
      <c r="AK113" s="78"/>
      <c r="AL113" s="179"/>
      <c r="AM113" s="189">
        <f t="shared" si="77"/>
        <v>1512.0000000000002</v>
      </c>
      <c r="AN113" s="179">
        <f t="shared" si="74"/>
        <v>105.84000000000003</v>
      </c>
      <c r="AO113" s="190">
        <f t="shared" si="75"/>
        <v>1617.8400000000001</v>
      </c>
    </row>
    <row r="114" spans="1:41" x14ac:dyDescent="0.25">
      <c r="A114" s="161" t="s">
        <v>89</v>
      </c>
      <c r="B114" s="161" t="s">
        <v>348</v>
      </c>
      <c r="C114" s="161" t="s">
        <v>387</v>
      </c>
      <c r="D114" s="161" t="s">
        <v>366</v>
      </c>
      <c r="E114" s="161" t="s">
        <v>404</v>
      </c>
      <c r="F114" s="161">
        <f>336*1.08</f>
        <v>362.88</v>
      </c>
      <c r="G114" s="161">
        <v>5</v>
      </c>
      <c r="H114" s="168">
        <f>G114*F114</f>
        <v>1814.4</v>
      </c>
      <c r="I114" s="161"/>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173"/>
      <c r="AI114" s="78"/>
      <c r="AJ114" s="78"/>
      <c r="AK114" s="78"/>
      <c r="AL114" s="179"/>
      <c r="AM114" s="189">
        <f t="shared" ref="AM114" si="81">AL114+AI114+AA114+X114+T114+P114+M114+H114</f>
        <v>1814.4</v>
      </c>
      <c r="AN114" s="179">
        <f t="shared" ref="AN114" si="82">AM114*$AN$6</f>
        <v>127.00800000000002</v>
      </c>
      <c r="AO114" s="190">
        <f t="shared" ref="AO114" si="83">AN114+AM114</f>
        <v>1941.4080000000001</v>
      </c>
    </row>
    <row r="115" spans="1:41" x14ac:dyDescent="0.25">
      <c r="A115" s="161" t="s">
        <v>89</v>
      </c>
      <c r="B115" s="161" t="s">
        <v>348</v>
      </c>
      <c r="C115" s="161" t="s">
        <v>341</v>
      </c>
      <c r="D115" s="161" t="s">
        <v>366</v>
      </c>
      <c r="E115" s="161" t="s">
        <v>405</v>
      </c>
      <c r="F115" s="161">
        <f>295*1.08</f>
        <v>318.60000000000002</v>
      </c>
      <c r="G115" s="161">
        <v>5</v>
      </c>
      <c r="H115" s="168">
        <f>G115*F115</f>
        <v>1593</v>
      </c>
      <c r="I115" s="161"/>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173"/>
      <c r="AI115" s="78"/>
      <c r="AJ115" s="78"/>
      <c r="AK115" s="78"/>
      <c r="AL115" s="179"/>
      <c r="AM115" s="189">
        <f t="shared" si="77"/>
        <v>1593</v>
      </c>
      <c r="AN115" s="179">
        <f t="shared" si="74"/>
        <v>111.51</v>
      </c>
      <c r="AO115" s="190">
        <f t="shared" si="75"/>
        <v>1704.51</v>
      </c>
    </row>
    <row r="116" spans="1:41" ht="12" customHeight="1" x14ac:dyDescent="0.2">
      <c r="A116" s="158" t="s">
        <v>395</v>
      </c>
      <c r="B116" s="159"/>
      <c r="C116" s="159"/>
      <c r="D116" s="152"/>
      <c r="E116" s="152"/>
      <c r="F116" s="152"/>
      <c r="G116" s="152"/>
      <c r="H116" s="167"/>
      <c r="I116" s="153"/>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199"/>
    </row>
    <row r="117" spans="1:41" x14ac:dyDescent="0.25">
      <c r="A117" s="161" t="s">
        <v>92</v>
      </c>
      <c r="B117" s="161" t="s">
        <v>348</v>
      </c>
      <c r="C117" s="161" t="s">
        <v>341</v>
      </c>
      <c r="D117" s="161" t="s">
        <v>366</v>
      </c>
      <c r="E117" s="161" t="s">
        <v>405</v>
      </c>
      <c r="F117" s="161">
        <f>295*1.08</f>
        <v>318.60000000000002</v>
      </c>
      <c r="G117" s="161">
        <v>5</v>
      </c>
      <c r="H117" s="168">
        <f>G117*F117</f>
        <v>1593</v>
      </c>
      <c r="I117" s="161"/>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173"/>
      <c r="AI117" s="78"/>
      <c r="AJ117" s="78"/>
      <c r="AK117" s="78"/>
      <c r="AL117" s="179"/>
      <c r="AM117" s="189">
        <f t="shared" ref="AM117" si="84">AL117+AI117+AA117+X117+T117+P117+M117+H117</f>
        <v>1593</v>
      </c>
      <c r="AN117" s="179">
        <f t="shared" ref="AN117" si="85">AM117*$AN$6</f>
        <v>111.51</v>
      </c>
      <c r="AO117" s="190">
        <f t="shared" ref="AO117" si="86">AN117+AM117</f>
        <v>1704.51</v>
      </c>
    </row>
    <row r="118" spans="1:41" ht="12" customHeight="1" x14ac:dyDescent="0.2">
      <c r="A118" s="158" t="s">
        <v>297</v>
      </c>
      <c r="B118" s="159"/>
      <c r="C118" s="152"/>
      <c r="D118" s="152"/>
      <c r="E118" s="152"/>
      <c r="F118" s="152"/>
      <c r="G118" s="152"/>
      <c r="H118" s="167"/>
      <c r="I118" s="153"/>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207"/>
      <c r="AI118" s="76"/>
      <c r="AJ118" s="76"/>
      <c r="AK118" s="76"/>
      <c r="AL118" s="191"/>
      <c r="AM118" s="191"/>
      <c r="AN118" s="191"/>
      <c r="AO118" s="191"/>
    </row>
    <row r="119" spans="1:41" x14ac:dyDescent="0.25">
      <c r="A119" s="161" t="s">
        <v>98</v>
      </c>
      <c r="B119" s="161" t="s">
        <v>348</v>
      </c>
      <c r="C119" s="161" t="s">
        <v>342</v>
      </c>
      <c r="D119" s="161" t="s">
        <v>366</v>
      </c>
      <c r="E119" s="161" t="s">
        <v>404</v>
      </c>
      <c r="F119" s="161">
        <f>226*1.08</f>
        <v>244.08</v>
      </c>
      <c r="G119" s="161">
        <v>10</v>
      </c>
      <c r="H119" s="168">
        <f>G119*F119</f>
        <v>2440.8000000000002</v>
      </c>
      <c r="I119" s="161"/>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t="s">
        <v>384</v>
      </c>
      <c r="AH119" s="173" t="s">
        <v>385</v>
      </c>
      <c r="AI119" s="78">
        <f>2500</f>
        <v>2500</v>
      </c>
      <c r="AJ119" s="78"/>
      <c r="AK119" s="78"/>
      <c r="AL119" s="179"/>
      <c r="AM119" s="189">
        <f t="shared" si="77"/>
        <v>4940.8</v>
      </c>
      <c r="AN119" s="179">
        <f t="shared" si="74"/>
        <v>345.85600000000005</v>
      </c>
      <c r="AO119" s="190">
        <f t="shared" si="75"/>
        <v>5286.6559999999999</v>
      </c>
    </row>
    <row r="120" spans="1:41" x14ac:dyDescent="0.25">
      <c r="A120" s="161" t="s">
        <v>98</v>
      </c>
      <c r="B120" s="161" t="s">
        <v>348</v>
      </c>
      <c r="C120" s="161" t="s">
        <v>343</v>
      </c>
      <c r="D120" s="161" t="s">
        <v>366</v>
      </c>
      <c r="E120" s="161" t="s">
        <v>404</v>
      </c>
      <c r="F120" s="161">
        <f>280*1.08</f>
        <v>302.40000000000003</v>
      </c>
      <c r="G120" s="161">
        <v>2</v>
      </c>
      <c r="H120" s="168">
        <f>G120*F120</f>
        <v>604.80000000000007</v>
      </c>
      <c r="I120" s="161"/>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173"/>
      <c r="AI120" s="78"/>
      <c r="AJ120" s="78"/>
      <c r="AK120" s="78"/>
      <c r="AL120" s="179"/>
      <c r="AM120" s="189">
        <f t="shared" si="77"/>
        <v>604.80000000000007</v>
      </c>
      <c r="AN120" s="179">
        <f t="shared" si="74"/>
        <v>42.336000000000006</v>
      </c>
      <c r="AO120" s="190">
        <f t="shared" si="75"/>
        <v>647.13600000000008</v>
      </c>
    </row>
    <row r="121" spans="1:41" x14ac:dyDescent="0.25">
      <c r="A121" s="161" t="s">
        <v>98</v>
      </c>
      <c r="B121" s="161" t="s">
        <v>348</v>
      </c>
      <c r="C121" s="161" t="s">
        <v>341</v>
      </c>
      <c r="D121" s="161" t="s">
        <v>366</v>
      </c>
      <c r="E121" s="161" t="s">
        <v>405</v>
      </c>
      <c r="F121" s="161">
        <f>295*1.08</f>
        <v>318.60000000000002</v>
      </c>
      <c r="G121" s="161">
        <v>5</v>
      </c>
      <c r="H121" s="168">
        <f>G121*F121</f>
        <v>1593</v>
      </c>
      <c r="I121" s="161"/>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173"/>
      <c r="AI121" s="78"/>
      <c r="AJ121" s="78"/>
      <c r="AK121" s="78"/>
      <c r="AL121" s="179"/>
      <c r="AM121" s="189">
        <f t="shared" si="77"/>
        <v>1593</v>
      </c>
      <c r="AN121" s="179">
        <f t="shared" si="74"/>
        <v>111.51</v>
      </c>
      <c r="AO121" s="190">
        <f t="shared" si="75"/>
        <v>1704.51</v>
      </c>
    </row>
    <row r="122" spans="1:41" ht="12" customHeight="1" x14ac:dyDescent="0.2">
      <c r="A122" s="158" t="s">
        <v>340</v>
      </c>
      <c r="B122" s="159"/>
      <c r="C122" s="159"/>
      <c r="D122" s="152"/>
      <c r="E122" s="152"/>
      <c r="F122" s="152"/>
      <c r="G122" s="152"/>
      <c r="H122" s="167"/>
      <c r="I122" s="153"/>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207"/>
      <c r="AI122" s="76"/>
      <c r="AJ122" s="76"/>
      <c r="AK122" s="76"/>
      <c r="AL122" s="191"/>
      <c r="AM122" s="191"/>
      <c r="AN122" s="191"/>
      <c r="AO122" s="191"/>
    </row>
    <row r="123" spans="1:41" ht="20.399999999999999" x14ac:dyDescent="0.25">
      <c r="A123" s="161" t="s">
        <v>347</v>
      </c>
      <c r="B123" s="161" t="s">
        <v>348</v>
      </c>
      <c r="C123" s="174" t="s">
        <v>378</v>
      </c>
      <c r="D123" s="161" t="s">
        <v>366</v>
      </c>
      <c r="E123" s="82" t="s">
        <v>351</v>
      </c>
      <c r="F123" s="161">
        <f>226*1.08</f>
        <v>244.08</v>
      </c>
      <c r="G123" s="161">
        <v>2</v>
      </c>
      <c r="H123" s="168">
        <f>G123*F123</f>
        <v>488.16</v>
      </c>
      <c r="I123" s="82" t="s">
        <v>346</v>
      </c>
      <c r="J123" s="82" t="s">
        <v>396</v>
      </c>
      <c r="K123" s="77">
        <f>500*3</f>
        <v>1500</v>
      </c>
      <c r="L123" s="77"/>
      <c r="M123" s="77">
        <f>K123+L123</f>
        <v>1500</v>
      </c>
      <c r="N123" s="77"/>
      <c r="O123" s="77"/>
      <c r="P123" s="77"/>
      <c r="Q123" s="77"/>
      <c r="R123" s="77"/>
      <c r="S123" s="77"/>
      <c r="T123" s="77"/>
      <c r="U123" s="77"/>
      <c r="V123" s="77"/>
      <c r="W123" s="77"/>
      <c r="X123" s="77"/>
      <c r="Y123" s="77"/>
      <c r="Z123" s="77"/>
      <c r="AA123" s="77"/>
      <c r="AB123" s="77"/>
      <c r="AC123" s="77"/>
      <c r="AD123" s="77"/>
      <c r="AE123" s="77"/>
      <c r="AF123" s="77"/>
      <c r="AG123" s="77"/>
      <c r="AH123" s="208"/>
      <c r="AI123" s="77"/>
      <c r="AJ123" s="77"/>
      <c r="AK123" s="77"/>
      <c r="AL123" s="192"/>
      <c r="AM123" s="189">
        <f t="shared" si="77"/>
        <v>1988.16</v>
      </c>
      <c r="AN123" s="192">
        <f t="shared" si="74"/>
        <v>139.17120000000003</v>
      </c>
      <c r="AO123" s="193">
        <f t="shared" si="75"/>
        <v>2127.3312000000001</v>
      </c>
    </row>
    <row r="124" spans="1:41" ht="20.399999999999999" x14ac:dyDescent="0.25">
      <c r="A124" s="161" t="s">
        <v>347</v>
      </c>
      <c r="B124" s="161" t="s">
        <v>348</v>
      </c>
      <c r="C124" s="174" t="s">
        <v>379</v>
      </c>
      <c r="D124" s="161" t="s">
        <v>366</v>
      </c>
      <c r="E124" s="82" t="s">
        <v>351</v>
      </c>
      <c r="F124" s="161">
        <f>280*1.08</f>
        <v>302.40000000000003</v>
      </c>
      <c r="G124" s="161">
        <v>2</v>
      </c>
      <c r="H124" s="168">
        <f>G124*F124</f>
        <v>604.80000000000007</v>
      </c>
      <c r="I124" s="161"/>
      <c r="J124" s="82"/>
      <c r="K124" s="77"/>
      <c r="L124" s="77"/>
      <c r="M124" s="77">
        <f>K124+L124</f>
        <v>0</v>
      </c>
      <c r="N124" s="77"/>
      <c r="O124" s="77"/>
      <c r="P124" s="77"/>
      <c r="Q124" s="77"/>
      <c r="R124" s="77"/>
      <c r="S124" s="77"/>
      <c r="T124" s="77"/>
      <c r="U124" s="77"/>
      <c r="V124" s="77"/>
      <c r="W124" s="77"/>
      <c r="X124" s="77"/>
      <c r="Y124" s="77"/>
      <c r="Z124" s="77"/>
      <c r="AA124" s="77"/>
      <c r="AB124" s="77"/>
      <c r="AC124" s="77"/>
      <c r="AD124" s="77"/>
      <c r="AE124" s="77"/>
      <c r="AF124" s="77"/>
      <c r="AG124" s="77"/>
      <c r="AH124" s="208"/>
      <c r="AI124" s="77"/>
      <c r="AJ124" s="77"/>
      <c r="AK124" s="77"/>
      <c r="AL124" s="192"/>
      <c r="AM124" s="189">
        <f t="shared" si="77"/>
        <v>604.80000000000007</v>
      </c>
      <c r="AN124" s="192">
        <f t="shared" si="74"/>
        <v>42.336000000000006</v>
      </c>
      <c r="AO124" s="193">
        <f t="shared" si="75"/>
        <v>647.13600000000008</v>
      </c>
    </row>
    <row r="125" spans="1:41" ht="20.399999999999999" x14ac:dyDescent="0.25">
      <c r="A125" s="161" t="s">
        <v>347</v>
      </c>
      <c r="B125" s="161" t="s">
        <v>348</v>
      </c>
      <c r="C125" s="174" t="s">
        <v>380</v>
      </c>
      <c r="D125" s="161" t="s">
        <v>366</v>
      </c>
      <c r="E125" s="82" t="s">
        <v>351</v>
      </c>
      <c r="F125" s="161">
        <f>295*1.08</f>
        <v>318.60000000000002</v>
      </c>
      <c r="G125" s="161">
        <v>2</v>
      </c>
      <c r="H125" s="168">
        <f>G125*F125</f>
        <v>637.20000000000005</v>
      </c>
      <c r="I125" s="161"/>
      <c r="J125" s="82"/>
      <c r="K125" s="77"/>
      <c r="L125" s="77"/>
      <c r="M125" s="77">
        <f>K125+L125</f>
        <v>0</v>
      </c>
      <c r="N125" s="77"/>
      <c r="O125" s="77"/>
      <c r="P125" s="77"/>
      <c r="Q125" s="77"/>
      <c r="R125" s="77"/>
      <c r="S125" s="77"/>
      <c r="T125" s="77"/>
      <c r="U125" s="77"/>
      <c r="V125" s="77"/>
      <c r="W125" s="77"/>
      <c r="X125" s="77"/>
      <c r="Y125" s="77"/>
      <c r="Z125" s="77"/>
      <c r="AA125" s="77"/>
      <c r="AB125" s="77"/>
      <c r="AC125" s="77"/>
      <c r="AD125" s="77"/>
      <c r="AE125" s="77"/>
      <c r="AF125" s="77"/>
      <c r="AG125" s="77"/>
      <c r="AH125" s="208"/>
      <c r="AI125" s="77"/>
      <c r="AJ125" s="77"/>
      <c r="AK125" s="77"/>
      <c r="AL125" s="192"/>
      <c r="AM125" s="189">
        <f t="shared" si="77"/>
        <v>637.20000000000005</v>
      </c>
      <c r="AN125" s="192">
        <f t="shared" si="74"/>
        <v>44.604000000000006</v>
      </c>
      <c r="AO125" s="193">
        <f t="shared" si="75"/>
        <v>681.80400000000009</v>
      </c>
    </row>
    <row r="126" spans="1:41" ht="12" customHeight="1" x14ac:dyDescent="0.2">
      <c r="A126" s="158" t="s">
        <v>298</v>
      </c>
      <c r="B126" s="159"/>
      <c r="C126" s="159"/>
      <c r="D126" s="152"/>
      <c r="E126" s="152"/>
      <c r="F126" s="152"/>
      <c r="G126" s="152"/>
      <c r="H126" s="167"/>
      <c r="I126" s="153"/>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207"/>
      <c r="AI126" s="76"/>
      <c r="AJ126" s="76"/>
      <c r="AK126" s="76"/>
      <c r="AL126" s="191"/>
      <c r="AM126" s="191"/>
      <c r="AN126" s="191"/>
      <c r="AO126" s="191"/>
    </row>
    <row r="127" spans="1:41" ht="30.6" x14ac:dyDescent="0.25">
      <c r="A127" s="161" t="s">
        <v>103</v>
      </c>
      <c r="B127" s="161" t="s">
        <v>348</v>
      </c>
      <c r="C127" s="175" t="s">
        <v>381</v>
      </c>
      <c r="D127" s="161" t="s">
        <v>366</v>
      </c>
      <c r="E127" s="82" t="s">
        <v>350</v>
      </c>
      <c r="F127" s="161">
        <f>226*1.08</f>
        <v>244.08</v>
      </c>
      <c r="G127" s="161">
        <v>6</v>
      </c>
      <c r="H127" s="168">
        <f>G127*F127</f>
        <v>1464.48</v>
      </c>
      <c r="I127" s="161" t="s">
        <v>352</v>
      </c>
      <c r="J127" s="82" t="s">
        <v>358</v>
      </c>
      <c r="K127" s="77">
        <f>500*2</f>
        <v>1000</v>
      </c>
      <c r="L127" s="77"/>
      <c r="M127" s="77">
        <f>K127+L127</f>
        <v>1000</v>
      </c>
      <c r="N127" s="77"/>
      <c r="O127" s="77"/>
      <c r="P127" s="77"/>
      <c r="Q127" s="77"/>
      <c r="R127" s="77"/>
      <c r="S127" s="77"/>
      <c r="T127" s="77"/>
      <c r="U127" s="77"/>
      <c r="V127" s="77"/>
      <c r="W127" s="77"/>
      <c r="X127" s="77"/>
      <c r="Y127" s="77"/>
      <c r="Z127" s="77"/>
      <c r="AA127" s="77"/>
      <c r="AB127" s="77"/>
      <c r="AC127" s="77"/>
      <c r="AD127" s="77"/>
      <c r="AE127" s="77"/>
      <c r="AF127" s="77"/>
      <c r="AG127" s="77"/>
      <c r="AH127" s="208"/>
      <c r="AI127" s="77"/>
      <c r="AJ127" s="77"/>
      <c r="AK127" s="77"/>
      <c r="AL127" s="192"/>
      <c r="AM127" s="189">
        <f t="shared" si="77"/>
        <v>2464.48</v>
      </c>
      <c r="AN127" s="192">
        <f t="shared" si="74"/>
        <v>172.51360000000003</v>
      </c>
      <c r="AO127" s="193">
        <f t="shared" si="75"/>
        <v>2636.9936000000002</v>
      </c>
    </row>
    <row r="128" spans="1:41" ht="36" customHeight="1" x14ac:dyDescent="0.25">
      <c r="A128" s="161" t="s">
        <v>103</v>
      </c>
      <c r="B128" s="161" t="s">
        <v>348</v>
      </c>
      <c r="C128" s="175" t="s">
        <v>382</v>
      </c>
      <c r="D128" s="161" t="s">
        <v>366</v>
      </c>
      <c r="E128" s="82" t="s">
        <v>350</v>
      </c>
      <c r="F128" s="161">
        <f>295*1.08</f>
        <v>318.60000000000002</v>
      </c>
      <c r="G128" s="161">
        <v>6</v>
      </c>
      <c r="H128" s="168">
        <f>G128*F128</f>
        <v>1911.6000000000001</v>
      </c>
      <c r="I128" s="161"/>
      <c r="J128" s="77"/>
      <c r="K128" s="77"/>
      <c r="L128" s="77"/>
      <c r="M128" s="77">
        <f>K128+L128</f>
        <v>0</v>
      </c>
      <c r="N128" s="77"/>
      <c r="O128" s="77"/>
      <c r="P128" s="77"/>
      <c r="Q128" s="77"/>
      <c r="R128" s="77"/>
      <c r="S128" s="77"/>
      <c r="T128" s="77"/>
      <c r="U128" s="77"/>
      <c r="V128" s="77"/>
      <c r="W128" s="77"/>
      <c r="X128" s="77"/>
      <c r="Y128" s="77"/>
      <c r="Z128" s="77"/>
      <c r="AA128" s="77"/>
      <c r="AB128" s="77"/>
      <c r="AC128" s="77"/>
      <c r="AD128" s="77"/>
      <c r="AE128" s="77"/>
      <c r="AF128" s="77"/>
      <c r="AG128" s="77"/>
      <c r="AH128" s="208"/>
      <c r="AI128" s="77"/>
      <c r="AJ128" s="77"/>
      <c r="AK128" s="77"/>
      <c r="AL128" s="192"/>
      <c r="AM128" s="189">
        <f t="shared" si="77"/>
        <v>1911.6000000000001</v>
      </c>
      <c r="AN128" s="192">
        <f t="shared" si="74"/>
        <v>133.81200000000001</v>
      </c>
      <c r="AO128" s="193">
        <f t="shared" si="75"/>
        <v>2045.4120000000003</v>
      </c>
    </row>
    <row r="129" spans="1:43" ht="20.399999999999999" x14ac:dyDescent="0.25">
      <c r="A129" s="161" t="s">
        <v>103</v>
      </c>
      <c r="B129" s="161" t="s">
        <v>348</v>
      </c>
      <c r="C129" s="176" t="s">
        <v>383</v>
      </c>
      <c r="D129" s="161" t="s">
        <v>366</v>
      </c>
      <c r="E129" s="82" t="s">
        <v>388</v>
      </c>
      <c r="F129" s="161">
        <f>226*1.08</f>
        <v>244.08</v>
      </c>
      <c r="G129" s="161">
        <v>2</v>
      </c>
      <c r="H129" s="168">
        <f t="shared" ref="H129" si="87">G129*F129</f>
        <v>488.16</v>
      </c>
      <c r="I129" s="161" t="s">
        <v>354</v>
      </c>
      <c r="J129" s="82" t="s">
        <v>358</v>
      </c>
      <c r="K129" s="77">
        <f>500*2</f>
        <v>1000</v>
      </c>
      <c r="L129" s="77"/>
      <c r="M129" s="77">
        <f>K129+L129</f>
        <v>1000</v>
      </c>
      <c r="N129" s="77"/>
      <c r="O129" s="77"/>
      <c r="P129" s="77"/>
      <c r="Q129" s="77"/>
      <c r="R129" s="77"/>
      <c r="S129" s="77"/>
      <c r="T129" s="77"/>
      <c r="U129" s="77"/>
      <c r="V129" s="77"/>
      <c r="W129" s="77"/>
      <c r="X129" s="77"/>
      <c r="Y129" s="77"/>
      <c r="Z129" s="77"/>
      <c r="AA129" s="77"/>
      <c r="AB129" s="77"/>
      <c r="AC129" s="77"/>
      <c r="AD129" s="77"/>
      <c r="AE129" s="77"/>
      <c r="AF129" s="77"/>
      <c r="AG129" s="77"/>
      <c r="AH129" s="208"/>
      <c r="AI129" s="77"/>
      <c r="AJ129" s="77"/>
      <c r="AK129" s="77"/>
      <c r="AL129" s="192"/>
      <c r="AM129" s="189">
        <f t="shared" si="77"/>
        <v>1488.16</v>
      </c>
      <c r="AN129" s="192">
        <f t="shared" si="74"/>
        <v>104.17120000000001</v>
      </c>
      <c r="AO129" s="193">
        <f t="shared" si="75"/>
        <v>1592.3312000000001</v>
      </c>
    </row>
    <row r="130" spans="1:43" ht="12" customHeight="1" x14ac:dyDescent="0.2">
      <c r="A130" s="158" t="s">
        <v>353</v>
      </c>
      <c r="B130" s="159"/>
      <c r="C130" s="159"/>
      <c r="D130" s="152"/>
      <c r="E130" s="152"/>
      <c r="F130" s="152"/>
      <c r="G130" s="152"/>
      <c r="H130" s="167"/>
      <c r="I130" s="153"/>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207"/>
      <c r="AI130" s="76"/>
      <c r="AJ130" s="76"/>
      <c r="AK130" s="76"/>
      <c r="AL130" s="191"/>
      <c r="AM130" s="191"/>
      <c r="AN130" s="191"/>
      <c r="AO130" s="194"/>
    </row>
    <row r="131" spans="1:43" x14ac:dyDescent="0.25">
      <c r="A131" s="161" t="s">
        <v>60</v>
      </c>
      <c r="B131" s="161" t="s">
        <v>348</v>
      </c>
      <c r="C131" s="161" t="s">
        <v>341</v>
      </c>
      <c r="D131" s="161" t="s">
        <v>366</v>
      </c>
      <c r="E131" s="161" t="s">
        <v>405</v>
      </c>
      <c r="F131" s="161">
        <f>295*1.08</f>
        <v>318.60000000000002</v>
      </c>
      <c r="G131" s="161">
        <v>20</v>
      </c>
      <c r="H131" s="168">
        <f>G131*F131</f>
        <v>6372</v>
      </c>
      <c r="I131" s="161"/>
      <c r="J131" s="78"/>
      <c r="K131" s="78"/>
      <c r="L131" s="78"/>
      <c r="M131" s="78">
        <f t="shared" ref="M131" si="88">L131+K131</f>
        <v>0</v>
      </c>
      <c r="N131" s="78"/>
      <c r="O131" s="78"/>
      <c r="P131" s="78"/>
      <c r="Q131" s="78"/>
      <c r="R131" s="78"/>
      <c r="S131" s="78"/>
      <c r="T131" s="78"/>
      <c r="U131" s="78"/>
      <c r="V131" s="78"/>
      <c r="W131" s="78"/>
      <c r="X131" s="78"/>
      <c r="Y131" s="78"/>
      <c r="Z131" s="78"/>
      <c r="AA131" s="78"/>
      <c r="AB131" s="78"/>
      <c r="AC131" s="78"/>
      <c r="AD131" s="78"/>
      <c r="AE131" s="78"/>
      <c r="AF131" s="78">
        <f t="shared" ref="AF131" si="89">(AC131*AD131)+AE131</f>
        <v>0</v>
      </c>
      <c r="AG131" s="78"/>
      <c r="AH131" s="173"/>
      <c r="AI131" s="78"/>
      <c r="AJ131" s="78"/>
      <c r="AK131" s="78"/>
      <c r="AL131" s="179"/>
      <c r="AM131" s="189">
        <f>AL131+AI131+AA131+X131+T131+P131+M131+H131</f>
        <v>6372</v>
      </c>
      <c r="AN131" s="179">
        <f>AM131*$AN$6</f>
        <v>446.04</v>
      </c>
      <c r="AO131" s="190">
        <f t="shared" ref="AO131" si="90">AN131+AM131</f>
        <v>6818.04</v>
      </c>
    </row>
    <row r="132" spans="1:43" x14ac:dyDescent="0.25">
      <c r="A132" s="161" t="s">
        <v>299</v>
      </c>
      <c r="B132" s="161"/>
      <c r="C132" s="161"/>
      <c r="D132" s="161"/>
      <c r="E132" s="161"/>
      <c r="F132" s="161"/>
      <c r="G132" s="161"/>
      <c r="H132" s="168">
        <f>G132*F132</f>
        <v>0</v>
      </c>
      <c r="I132" s="161"/>
      <c r="J132" s="78"/>
      <c r="K132" s="78"/>
      <c r="L132" s="78"/>
      <c r="M132" s="78">
        <f t="shared" ref="M132" si="91">L132+K132</f>
        <v>0</v>
      </c>
      <c r="N132" s="78"/>
      <c r="O132" s="78"/>
      <c r="P132" s="78"/>
      <c r="Q132" s="78"/>
      <c r="R132" s="78"/>
      <c r="S132" s="78"/>
      <c r="T132" s="78"/>
      <c r="U132" s="78"/>
      <c r="V132" s="78"/>
      <c r="W132" s="78"/>
      <c r="X132" s="78"/>
      <c r="Y132" s="78"/>
      <c r="Z132" s="78"/>
      <c r="AA132" s="78"/>
      <c r="AB132" s="78"/>
      <c r="AC132" s="78"/>
      <c r="AD132" s="78"/>
      <c r="AE132" s="78"/>
      <c r="AF132" s="78">
        <f t="shared" ref="AF132" si="92">(AC132*AD132)+AE132</f>
        <v>0</v>
      </c>
      <c r="AG132" s="78"/>
      <c r="AH132" s="173"/>
      <c r="AI132" s="78"/>
      <c r="AJ132" s="78"/>
      <c r="AK132" s="78"/>
      <c r="AL132" s="179"/>
      <c r="AM132" s="189">
        <f t="shared" ref="AM132" si="93">AL132+AI132+AA132+X132+T132+P132+M132+H132</f>
        <v>0</v>
      </c>
      <c r="AN132" s="179">
        <f t="shared" ref="AN132" si="94">AM132*$AN$6</f>
        <v>0</v>
      </c>
      <c r="AO132" s="190">
        <f t="shared" ref="AO132" si="95">AN132+AM132</f>
        <v>0</v>
      </c>
    </row>
    <row r="133" spans="1:43" ht="12" customHeight="1" x14ac:dyDescent="0.2">
      <c r="A133" s="158" t="s">
        <v>359</v>
      </c>
      <c r="B133" s="159"/>
      <c r="C133" s="159"/>
      <c r="D133" s="152"/>
      <c r="E133" s="152"/>
      <c r="F133" s="152"/>
      <c r="G133" s="152"/>
      <c r="H133" s="167"/>
      <c r="I133" s="153"/>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207"/>
      <c r="AI133" s="76"/>
      <c r="AJ133" s="76"/>
      <c r="AK133" s="76"/>
      <c r="AL133" s="76"/>
      <c r="AM133" s="76"/>
      <c r="AN133" s="76"/>
      <c r="AO133" s="199"/>
    </row>
    <row r="134" spans="1:43" x14ac:dyDescent="0.25">
      <c r="A134" s="80" t="s">
        <v>106</v>
      </c>
      <c r="B134" s="80" t="s">
        <v>348</v>
      </c>
      <c r="C134" s="213" t="s">
        <v>370</v>
      </c>
      <c r="D134" s="161" t="s">
        <v>366</v>
      </c>
      <c r="E134" s="161" t="s">
        <v>405</v>
      </c>
      <c r="F134" s="161">
        <f>295*1.08</f>
        <v>318.60000000000002</v>
      </c>
      <c r="G134" s="161">
        <v>2</v>
      </c>
      <c r="H134" s="168">
        <f>G134*F134</f>
        <v>637.20000000000005</v>
      </c>
      <c r="I134" s="80"/>
      <c r="J134" s="78"/>
      <c r="K134" s="78"/>
      <c r="L134" s="78"/>
      <c r="M134" s="78">
        <f t="shared" ref="M134" si="96">L134+K134</f>
        <v>0</v>
      </c>
      <c r="N134" s="78"/>
      <c r="O134" s="78"/>
      <c r="P134" s="78"/>
      <c r="Q134" s="78"/>
      <c r="R134" s="78"/>
      <c r="S134" s="78"/>
      <c r="T134" s="78"/>
      <c r="U134" s="78"/>
      <c r="V134" s="78"/>
      <c r="W134" s="78"/>
      <c r="X134" s="78"/>
      <c r="Y134" s="78"/>
      <c r="Z134" s="78"/>
      <c r="AA134" s="78"/>
      <c r="AB134" s="78"/>
      <c r="AC134" s="78"/>
      <c r="AD134" s="78"/>
      <c r="AE134" s="78"/>
      <c r="AF134" s="78">
        <f t="shared" ref="AF134:AF136" si="97">(AC134*AD134)+AE134</f>
        <v>0</v>
      </c>
      <c r="AG134" s="78"/>
      <c r="AH134" s="173"/>
      <c r="AI134" s="78"/>
      <c r="AJ134" s="78"/>
      <c r="AK134" s="78"/>
      <c r="AL134" s="78"/>
      <c r="AM134" s="200">
        <f t="shared" ref="AM134:AM136" si="98">AL134+AI134+AA134+X134+T134+P134+M134+H134</f>
        <v>637.20000000000005</v>
      </c>
      <c r="AN134" s="78">
        <f t="shared" ref="AN134" si="99">AM134*$AN$6</f>
        <v>44.604000000000006</v>
      </c>
      <c r="AO134" s="201">
        <f t="shared" ref="AO134" si="100">AN134+AM134</f>
        <v>681.80400000000009</v>
      </c>
    </row>
    <row r="135" spans="1:43" ht="12" customHeight="1" x14ac:dyDescent="0.2">
      <c r="A135" s="158" t="s">
        <v>360</v>
      </c>
      <c r="B135" s="159"/>
      <c r="C135" s="159"/>
      <c r="D135" s="152"/>
      <c r="E135" s="152"/>
      <c r="F135" s="152"/>
      <c r="G135" s="152"/>
      <c r="H135" s="167"/>
      <c r="I135" s="153"/>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207"/>
      <c r="AI135" s="76"/>
      <c r="AJ135" s="76"/>
      <c r="AK135" s="76"/>
      <c r="AL135" s="76"/>
      <c r="AM135" s="76"/>
      <c r="AN135" s="76"/>
      <c r="AO135" s="199"/>
    </row>
    <row r="136" spans="1:43" x14ac:dyDescent="0.25">
      <c r="A136" s="161" t="s">
        <v>299</v>
      </c>
      <c r="B136" s="161"/>
      <c r="C136" s="161" t="s">
        <v>341</v>
      </c>
      <c r="D136" s="161" t="s">
        <v>366</v>
      </c>
      <c r="E136" s="161" t="s">
        <v>405</v>
      </c>
      <c r="F136" s="161">
        <f>295*1.08</f>
        <v>318.60000000000002</v>
      </c>
      <c r="G136" s="161">
        <v>9</v>
      </c>
      <c r="H136" s="168">
        <f>G136*F136</f>
        <v>2867.4</v>
      </c>
      <c r="I136" s="161"/>
      <c r="J136" s="78"/>
      <c r="K136" s="78"/>
      <c r="L136" s="78"/>
      <c r="M136" s="78">
        <f t="shared" ref="M136" si="101">L136+K136</f>
        <v>0</v>
      </c>
      <c r="N136" s="78"/>
      <c r="O136" s="78"/>
      <c r="P136" s="78"/>
      <c r="Q136" s="78"/>
      <c r="R136" s="78"/>
      <c r="S136" s="78"/>
      <c r="T136" s="78"/>
      <c r="U136" s="78"/>
      <c r="V136" s="78"/>
      <c r="W136" s="78"/>
      <c r="X136" s="78"/>
      <c r="Y136" s="78"/>
      <c r="Z136" s="78"/>
      <c r="AA136" s="78"/>
      <c r="AB136" s="78"/>
      <c r="AC136" s="78"/>
      <c r="AD136" s="78"/>
      <c r="AE136" s="78"/>
      <c r="AF136" s="78">
        <f t="shared" si="97"/>
        <v>0</v>
      </c>
      <c r="AG136" s="78"/>
      <c r="AH136" s="173"/>
      <c r="AI136" s="78"/>
      <c r="AJ136" s="78"/>
      <c r="AK136" s="78"/>
      <c r="AL136" s="78"/>
      <c r="AM136" s="200">
        <f t="shared" si="98"/>
        <v>2867.4</v>
      </c>
      <c r="AN136" s="78">
        <f t="shared" ref="AN136" si="102">AM136*$AN$6</f>
        <v>200.71800000000002</v>
      </c>
      <c r="AO136" s="201">
        <f t="shared" ref="AO136" si="103">AN136+AM136</f>
        <v>3068.1179999999999</v>
      </c>
    </row>
    <row r="137" spans="1:43" s="71" customFormat="1" ht="12" customHeight="1" x14ac:dyDescent="0.3">
      <c r="A137" s="157" t="s">
        <v>307</v>
      </c>
      <c r="B137" s="81"/>
      <c r="C137" s="81"/>
      <c r="D137" s="81"/>
      <c r="E137" s="81"/>
      <c r="F137" s="81"/>
      <c r="G137" s="81"/>
      <c r="H137" s="169">
        <f>SUM(H103:H136)</f>
        <v>72964.800000000003</v>
      </c>
      <c r="I137" s="81"/>
      <c r="J137" s="81"/>
      <c r="K137" s="81"/>
      <c r="L137" s="81"/>
      <c r="M137" s="169">
        <f>SUM(M103:M136)</f>
        <v>3500</v>
      </c>
      <c r="N137" s="81"/>
      <c r="O137" s="81"/>
      <c r="P137" s="169">
        <f>SUM(P103:P136)</f>
        <v>0</v>
      </c>
      <c r="Q137" s="81"/>
      <c r="R137" s="81"/>
      <c r="S137" s="169"/>
      <c r="T137" s="169">
        <f>SUM(T103:T136)</f>
        <v>0</v>
      </c>
      <c r="U137" s="81"/>
      <c r="V137" s="81"/>
      <c r="W137" s="169"/>
      <c r="X137" s="169">
        <f>SUM(X103:X136)</f>
        <v>1200</v>
      </c>
      <c r="Y137" s="81"/>
      <c r="Z137" s="81"/>
      <c r="AA137" s="169">
        <f>SUM(AA103:AA136)</f>
        <v>0</v>
      </c>
      <c r="AB137" s="81"/>
      <c r="AC137" s="81"/>
      <c r="AD137" s="81"/>
      <c r="AE137" s="81"/>
      <c r="AF137" s="169">
        <f>SUM(AF103:AF136)</f>
        <v>0</v>
      </c>
      <c r="AG137" s="81"/>
      <c r="AH137" s="210"/>
      <c r="AI137" s="169">
        <f>SUM(AI103:AI136)</f>
        <v>11200</v>
      </c>
      <c r="AJ137" s="81"/>
      <c r="AK137" s="81"/>
      <c r="AL137" s="169">
        <f>SUM(AL103:AL136)</f>
        <v>0</v>
      </c>
      <c r="AM137" s="202">
        <f>SUM(AM103:AM136)</f>
        <v>88864.8</v>
      </c>
      <c r="AN137" s="202">
        <f>SUM(AN103:AN136)</f>
        <v>6220.536000000001</v>
      </c>
      <c r="AO137" s="202">
        <f>SUM(AO103:AO136)</f>
        <v>95085.335999999996</v>
      </c>
      <c r="AP137" s="71">
        <f>SUM(AM137:AN137)</f>
        <v>95085.33600000001</v>
      </c>
      <c r="AQ137" s="71" t="s">
        <v>314</v>
      </c>
    </row>
    <row r="138" spans="1:43" ht="24.75" customHeight="1" x14ac:dyDescent="0.2">
      <c r="A138" s="172" t="s">
        <v>308</v>
      </c>
      <c r="B138" s="170"/>
      <c r="C138" s="170"/>
      <c r="D138" s="170"/>
      <c r="E138" s="170"/>
      <c r="F138" s="170"/>
      <c r="G138" s="170"/>
      <c r="H138" s="171">
        <f>H137+H100+H68+H37</f>
        <v>259134.48</v>
      </c>
      <c r="I138" s="170"/>
      <c r="J138" s="170"/>
      <c r="K138" s="170"/>
      <c r="L138" s="170"/>
      <c r="M138" s="171">
        <f>M137+M100+M68+M37</f>
        <v>12600</v>
      </c>
      <c r="N138" s="170"/>
      <c r="O138" s="170"/>
      <c r="P138" s="171">
        <f>P137+P100+P68+P37</f>
        <v>0</v>
      </c>
      <c r="Q138" s="170"/>
      <c r="R138" s="170"/>
      <c r="S138" s="171">
        <f>S137+S100+S68+S37</f>
        <v>0</v>
      </c>
      <c r="T138" s="171">
        <f>T137+T100+T68+T37</f>
        <v>0</v>
      </c>
      <c r="U138" s="170"/>
      <c r="V138" s="170"/>
      <c r="W138" s="171">
        <f>W137+W100+W68+W37</f>
        <v>0</v>
      </c>
      <c r="X138" s="171">
        <f>X137+X100+X68+X37</f>
        <v>2400</v>
      </c>
      <c r="Y138" s="170"/>
      <c r="Z138" s="170"/>
      <c r="AA138" s="171">
        <f>AA137+AA100+AA68+AA37</f>
        <v>0</v>
      </c>
      <c r="AB138" s="170"/>
      <c r="AC138" s="170"/>
      <c r="AD138" s="170"/>
      <c r="AE138" s="170"/>
      <c r="AF138" s="171">
        <f>AF137+AF100+AF68+AF37</f>
        <v>0</v>
      </c>
      <c r="AG138" s="170"/>
      <c r="AH138" s="212"/>
      <c r="AI138" s="171">
        <f>AI137+AI100+AI68+AI37</f>
        <v>65037</v>
      </c>
      <c r="AJ138" s="170"/>
      <c r="AK138" s="170"/>
      <c r="AL138" s="198">
        <f>AL137+AL100+AL68+AL37</f>
        <v>0</v>
      </c>
      <c r="AM138" s="198">
        <f>AM137+AM100+AM68+AM37</f>
        <v>339171.48000000004</v>
      </c>
      <c r="AN138" s="198">
        <f>AN137+AN100+AN68+AN37</f>
        <v>23742.003600000007</v>
      </c>
      <c r="AO138" s="198">
        <f>AO137+AO100+AO68+AO37</f>
        <v>362913.48360000004</v>
      </c>
    </row>
    <row r="143" spans="1:43" x14ac:dyDescent="0.25">
      <c r="A143" s="154" t="s">
        <v>317</v>
      </c>
      <c r="C143" s="70" t="s">
        <v>331</v>
      </c>
      <c r="D143" s="70" t="s">
        <v>332</v>
      </c>
      <c r="E143" s="70" t="s">
        <v>333</v>
      </c>
      <c r="F143" s="70" t="s">
        <v>334</v>
      </c>
      <c r="G143" s="70" t="s">
        <v>335</v>
      </c>
      <c r="H143" s="162" t="s">
        <v>336</v>
      </c>
      <c r="I143" s="70" t="s">
        <v>337</v>
      </c>
      <c r="J143" s="70" t="s">
        <v>338</v>
      </c>
      <c r="K143" s="177"/>
      <c r="L143" s="177"/>
      <c r="M143" s="177"/>
      <c r="N143" s="177"/>
      <c r="O143" s="177"/>
    </row>
    <row r="144" spans="1:43" ht="24" customHeight="1" x14ac:dyDescent="0.25">
      <c r="A144" s="156"/>
      <c r="B144" s="78"/>
      <c r="C144" s="82" t="s">
        <v>124</v>
      </c>
      <c r="D144" s="78" t="s">
        <v>323</v>
      </c>
      <c r="E144" s="173" t="s">
        <v>324</v>
      </c>
      <c r="F144" s="173" t="s">
        <v>325</v>
      </c>
      <c r="G144" s="165" t="s">
        <v>326</v>
      </c>
      <c r="H144" s="78" t="s">
        <v>327</v>
      </c>
      <c r="I144" s="78" t="s">
        <v>328</v>
      </c>
      <c r="J144" s="78" t="s">
        <v>329</v>
      </c>
      <c r="K144" s="179" t="s">
        <v>357</v>
      </c>
      <c r="L144" s="178" t="s">
        <v>330</v>
      </c>
      <c r="M144" s="178">
        <v>7.0000000000000007E-2</v>
      </c>
      <c r="N144" s="179" t="s">
        <v>0</v>
      </c>
      <c r="O144" s="177"/>
    </row>
    <row r="145" spans="1:15" x14ac:dyDescent="0.25">
      <c r="A145" s="78" t="s">
        <v>318</v>
      </c>
      <c r="B145" s="78"/>
      <c r="C145" s="78">
        <f>H37</f>
        <v>48314.340000000004</v>
      </c>
      <c r="D145" s="78">
        <f>M37</f>
        <v>4100</v>
      </c>
      <c r="E145" s="78">
        <f>P37</f>
        <v>0</v>
      </c>
      <c r="F145" s="78">
        <f>T37</f>
        <v>0</v>
      </c>
      <c r="G145" s="165">
        <f>X37</f>
        <v>1200</v>
      </c>
      <c r="H145" s="78">
        <f>AA37</f>
        <v>0</v>
      </c>
      <c r="I145" s="78">
        <f>AF37</f>
        <v>0</v>
      </c>
      <c r="J145" s="78">
        <f>AI37</f>
        <v>10500</v>
      </c>
      <c r="K145" s="179">
        <f>AL37</f>
        <v>0</v>
      </c>
      <c r="L145" s="179">
        <f>C145+D145+E145+F145+G145+H145+J145+K145</f>
        <v>64114.340000000004</v>
      </c>
      <c r="M145" s="179">
        <f>$M$144*L145</f>
        <v>4488.0038000000004</v>
      </c>
      <c r="N145" s="179">
        <f>M145+L145</f>
        <v>68602.343800000002</v>
      </c>
      <c r="O145" s="177"/>
    </row>
    <row r="146" spans="1:15" x14ac:dyDescent="0.25">
      <c r="A146" s="78" t="s">
        <v>319</v>
      </c>
      <c r="B146" s="78"/>
      <c r="C146" s="78">
        <f>H68</f>
        <v>70156.320000000007</v>
      </c>
      <c r="D146" s="78">
        <f>M68</f>
        <v>2000</v>
      </c>
      <c r="E146" s="78">
        <f>P68</f>
        <v>0</v>
      </c>
      <c r="F146" s="78">
        <f>T68</f>
        <v>0</v>
      </c>
      <c r="G146" s="165">
        <f>X68</f>
        <v>0</v>
      </c>
      <c r="H146" s="78">
        <f>AA68</f>
        <v>0</v>
      </c>
      <c r="I146" s="78">
        <f>AF68</f>
        <v>0</v>
      </c>
      <c r="J146" s="78">
        <f>AI68</f>
        <v>19900</v>
      </c>
      <c r="K146" s="179">
        <f>AL68</f>
        <v>0</v>
      </c>
      <c r="L146" s="179">
        <f t="shared" ref="L146:L148" si="104">C146+D146+E146+F146+G146+H146+J146+K146</f>
        <v>92056.320000000007</v>
      </c>
      <c r="M146" s="179">
        <f t="shared" ref="M146:M148" si="105">$M$144*L146</f>
        <v>6443.9424000000008</v>
      </c>
      <c r="N146" s="179">
        <f t="shared" ref="N146:N148" si="106">M146+L146</f>
        <v>98500.262400000007</v>
      </c>
      <c r="O146" s="177"/>
    </row>
    <row r="147" spans="1:15" x14ac:dyDescent="0.25">
      <c r="A147" s="78" t="s">
        <v>320</v>
      </c>
      <c r="B147" s="78"/>
      <c r="C147" s="78">
        <f>H100</f>
        <v>67699.02</v>
      </c>
      <c r="D147" s="78">
        <f>M100</f>
        <v>3000</v>
      </c>
      <c r="E147" s="78">
        <f>P100</f>
        <v>0</v>
      </c>
      <c r="F147" s="78">
        <f>T100</f>
        <v>0</v>
      </c>
      <c r="G147" s="165">
        <f>X100</f>
        <v>0</v>
      </c>
      <c r="H147" s="78">
        <f>AA100</f>
        <v>0</v>
      </c>
      <c r="I147" s="78">
        <f>AF100</f>
        <v>0</v>
      </c>
      <c r="J147" s="78">
        <f>AI100</f>
        <v>23437</v>
      </c>
      <c r="K147" s="179">
        <f>AL100</f>
        <v>0</v>
      </c>
      <c r="L147" s="179">
        <f t="shared" si="104"/>
        <v>94136.02</v>
      </c>
      <c r="M147" s="179">
        <f t="shared" si="105"/>
        <v>6589.5214000000005</v>
      </c>
      <c r="N147" s="179">
        <f t="shared" si="106"/>
        <v>100725.5414</v>
      </c>
      <c r="O147" s="177"/>
    </row>
    <row r="148" spans="1:15" x14ac:dyDescent="0.25">
      <c r="A148" s="78" t="s">
        <v>321</v>
      </c>
      <c r="B148" s="78"/>
      <c r="C148" s="78">
        <f>H137</f>
        <v>72964.800000000003</v>
      </c>
      <c r="D148" s="78">
        <f>M137</f>
        <v>3500</v>
      </c>
      <c r="E148" s="78">
        <f>P137</f>
        <v>0</v>
      </c>
      <c r="F148" s="78">
        <f>T137</f>
        <v>0</v>
      </c>
      <c r="G148" s="165">
        <f>X137</f>
        <v>1200</v>
      </c>
      <c r="H148" s="78">
        <f>AA137</f>
        <v>0</v>
      </c>
      <c r="I148" s="78">
        <f>AF137</f>
        <v>0</v>
      </c>
      <c r="J148" s="78">
        <f>AI137</f>
        <v>11200</v>
      </c>
      <c r="K148" s="179">
        <f>AL137</f>
        <v>0</v>
      </c>
      <c r="L148" s="179">
        <f t="shared" si="104"/>
        <v>88864.8</v>
      </c>
      <c r="M148" s="179">
        <f t="shared" si="105"/>
        <v>6220.536000000001</v>
      </c>
      <c r="N148" s="179">
        <f t="shared" si="106"/>
        <v>95085.33600000001</v>
      </c>
      <c r="O148" s="177"/>
    </row>
    <row r="149" spans="1:15" x14ac:dyDescent="0.25">
      <c r="A149" s="78" t="s">
        <v>322</v>
      </c>
      <c r="B149" s="78"/>
      <c r="C149" s="78">
        <f>SUM(C145:C148)</f>
        <v>259134.47999999998</v>
      </c>
      <c r="D149" s="78">
        <f t="shared" ref="D149:J149" si="107">SUM(D145:D148)</f>
        <v>12600</v>
      </c>
      <c r="E149" s="78">
        <f t="shared" si="107"/>
        <v>0</v>
      </c>
      <c r="F149" s="78">
        <f t="shared" si="107"/>
        <v>0</v>
      </c>
      <c r="G149" s="78">
        <f t="shared" si="107"/>
        <v>2400</v>
      </c>
      <c r="H149" s="78">
        <f t="shared" si="107"/>
        <v>0</v>
      </c>
      <c r="I149" s="78">
        <f t="shared" si="107"/>
        <v>0</v>
      </c>
      <c r="J149" s="78">
        <f t="shared" si="107"/>
        <v>65037</v>
      </c>
      <c r="K149" s="179">
        <f t="shared" ref="K149" si="108">SUM(K145:K148)</f>
        <v>0</v>
      </c>
      <c r="L149" s="179">
        <f>SUM(L145:L148)</f>
        <v>339171.48</v>
      </c>
      <c r="M149" s="179">
        <f>$M$144*L149</f>
        <v>23742.0036</v>
      </c>
      <c r="N149" s="179">
        <f>M149+L149</f>
        <v>362913.48359999998</v>
      </c>
      <c r="O149" s="177"/>
    </row>
    <row r="150" spans="1:15" x14ac:dyDescent="0.25">
      <c r="K150" s="177"/>
      <c r="L150" s="177"/>
      <c r="M150" s="177"/>
      <c r="N150" s="177"/>
      <c r="O150" s="177"/>
    </row>
    <row r="151" spans="1:15" x14ac:dyDescent="0.25">
      <c r="K151" s="177"/>
      <c r="L151" s="177"/>
      <c r="M151" s="177" t="s">
        <v>406</v>
      </c>
      <c r="N151" s="177">
        <f>0.4*N149</f>
        <v>145165.39343999999</v>
      </c>
      <c r="O151" s="177">
        <v>345468.35340000008</v>
      </c>
    </row>
    <row r="152" spans="1:15" x14ac:dyDescent="0.25">
      <c r="K152" s="177"/>
      <c r="L152" s="177"/>
      <c r="M152" s="177" t="s">
        <v>407</v>
      </c>
      <c r="N152" s="177"/>
      <c r="O152" s="177">
        <f>N149-O151</f>
        <v>17445.130199999898</v>
      </c>
    </row>
    <row r="154" spans="1:15" x14ac:dyDescent="0.25">
      <c r="M154" s="70" t="s">
        <v>408</v>
      </c>
      <c r="N154" s="70">
        <v>362913</v>
      </c>
    </row>
    <row r="155" spans="1:15" x14ac:dyDescent="0.25">
      <c r="N155" s="177">
        <f>N154-N149</f>
        <v>-0.48359999997774139</v>
      </c>
    </row>
  </sheetData>
  <autoFilter ref="A6:AQ138"/>
  <mergeCells count="13">
    <mergeCell ref="AN4:AN5"/>
    <mergeCell ref="AO4:AO5"/>
    <mergeCell ref="A4:C5"/>
    <mergeCell ref="AM4:AM5"/>
    <mergeCell ref="D4:H5"/>
    <mergeCell ref="I4:M5"/>
    <mergeCell ref="N4:P5"/>
    <mergeCell ref="AJ4:AL5"/>
    <mergeCell ref="Q4:T5"/>
    <mergeCell ref="Y4:AA5"/>
    <mergeCell ref="U4:X5"/>
    <mergeCell ref="AB4:AF5"/>
    <mergeCell ref="AG4:AI5"/>
  </mergeCells>
  <pageMargins left="0.19685039370078741" right="0.19685039370078741" top="0.94488188976377963" bottom="0.15748031496062992" header="0.31496062992125984" footer="0.31496062992125984"/>
  <pageSetup paperSize="8"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zoomScale="90" zoomScaleNormal="90" workbookViewId="0">
      <pane ySplit="1" topLeftCell="A2" activePane="bottomLeft" state="frozen"/>
      <selection pane="bottomLeft" activeCell="B27" sqref="B27:D27"/>
    </sheetView>
  </sheetViews>
  <sheetFormatPr baseColWidth="10" defaultRowHeight="15" customHeight="1" x14ac:dyDescent="0.3"/>
  <cols>
    <col min="1" max="1" width="11.44140625" style="15"/>
    <col min="2" max="2" width="7.33203125" style="21" customWidth="1"/>
    <col min="3" max="3" width="15" style="21" customWidth="1"/>
    <col min="4" max="4" width="90.109375" style="40" customWidth="1"/>
    <col min="5" max="5" width="7.33203125" style="40" customWidth="1"/>
    <col min="6" max="6" width="9.6640625" style="40" customWidth="1"/>
    <col min="7" max="7" width="21" style="40" customWidth="1"/>
    <col min="8" max="8" width="11.109375" style="40" customWidth="1"/>
    <col min="9" max="9" width="14.5546875" style="40" customWidth="1"/>
    <col min="10" max="10" width="18" style="40" customWidth="1"/>
    <col min="11" max="16" width="21" style="40" customWidth="1"/>
    <col min="17" max="17" width="24" style="23" customWidth="1"/>
    <col min="18" max="19" width="5.6640625" style="15" customWidth="1"/>
    <col min="20" max="20" width="22.6640625" style="15" customWidth="1"/>
    <col min="21" max="21" width="7.5546875" style="15" customWidth="1"/>
    <col min="22" max="22" width="13" style="24" customWidth="1"/>
    <col min="23" max="23" width="5.6640625" style="15" customWidth="1"/>
    <col min="24" max="24" width="42.44140625" style="15" customWidth="1"/>
    <col min="25" max="257" width="11.44140625" style="15"/>
    <col min="258" max="258" width="7.33203125" style="15" customWidth="1"/>
    <col min="259" max="259" width="15" style="15" customWidth="1"/>
    <col min="260" max="260" width="90.109375" style="15" customWidth="1"/>
    <col min="261" max="261" width="7.33203125" style="15" customWidth="1"/>
    <col min="262" max="262" width="9.6640625" style="15" customWidth="1"/>
    <col min="263" max="263" width="21" style="15" customWidth="1"/>
    <col min="264" max="264" width="11.109375" style="15" customWidth="1"/>
    <col min="265" max="265" width="14.5546875" style="15" customWidth="1"/>
    <col min="266" max="266" width="18" style="15" customWidth="1"/>
    <col min="267" max="272" width="21" style="15" customWidth="1"/>
    <col min="273" max="273" width="24" style="15" customWidth="1"/>
    <col min="274" max="275" width="5.6640625" style="15" customWidth="1"/>
    <col min="276" max="276" width="6.44140625" style="15" customWidth="1"/>
    <col min="277" max="277" width="7.5546875" style="15" customWidth="1"/>
    <col min="278" max="278" width="13" style="15" customWidth="1"/>
    <col min="279" max="279" width="5.6640625" style="15" customWidth="1"/>
    <col min="280" max="280" width="42.44140625" style="15" customWidth="1"/>
    <col min="281" max="513" width="11.44140625" style="15"/>
    <col min="514" max="514" width="7.33203125" style="15" customWidth="1"/>
    <col min="515" max="515" width="15" style="15" customWidth="1"/>
    <col min="516" max="516" width="90.109375" style="15" customWidth="1"/>
    <col min="517" max="517" width="7.33203125" style="15" customWidth="1"/>
    <col min="518" max="518" width="9.6640625" style="15" customWidth="1"/>
    <col min="519" max="519" width="21" style="15" customWidth="1"/>
    <col min="520" max="520" width="11.109375" style="15" customWidth="1"/>
    <col min="521" max="521" width="14.5546875" style="15" customWidth="1"/>
    <col min="522" max="522" width="18" style="15" customWidth="1"/>
    <col min="523" max="528" width="21" style="15" customWidth="1"/>
    <col min="529" max="529" width="24" style="15" customWidth="1"/>
    <col min="530" max="531" width="5.6640625" style="15" customWidth="1"/>
    <col min="532" max="532" width="6.44140625" style="15" customWidth="1"/>
    <col min="533" max="533" width="7.5546875" style="15" customWidth="1"/>
    <col min="534" max="534" width="13" style="15" customWidth="1"/>
    <col min="535" max="535" width="5.6640625" style="15" customWidth="1"/>
    <col min="536" max="536" width="42.44140625" style="15" customWidth="1"/>
    <col min="537" max="769" width="11.44140625" style="15"/>
    <col min="770" max="770" width="7.33203125" style="15" customWidth="1"/>
    <col min="771" max="771" width="15" style="15" customWidth="1"/>
    <col min="772" max="772" width="90.109375" style="15" customWidth="1"/>
    <col min="773" max="773" width="7.33203125" style="15" customWidth="1"/>
    <col min="774" max="774" width="9.6640625" style="15" customWidth="1"/>
    <col min="775" max="775" width="21" style="15" customWidth="1"/>
    <col min="776" max="776" width="11.109375" style="15" customWidth="1"/>
    <col min="777" max="777" width="14.5546875" style="15" customWidth="1"/>
    <col min="778" max="778" width="18" style="15" customWidth="1"/>
    <col min="779" max="784" width="21" style="15" customWidth="1"/>
    <col min="785" max="785" width="24" style="15" customWidth="1"/>
    <col min="786" max="787" width="5.6640625" style="15" customWidth="1"/>
    <col min="788" max="788" width="6.44140625" style="15" customWidth="1"/>
    <col min="789" max="789" width="7.5546875" style="15" customWidth="1"/>
    <col min="790" max="790" width="13" style="15" customWidth="1"/>
    <col min="791" max="791" width="5.6640625" style="15" customWidth="1"/>
    <col min="792" max="792" width="42.44140625" style="15" customWidth="1"/>
    <col min="793" max="1025" width="11.44140625" style="15"/>
    <col min="1026" max="1026" width="7.33203125" style="15" customWidth="1"/>
    <col min="1027" max="1027" width="15" style="15" customWidth="1"/>
    <col min="1028" max="1028" width="90.109375" style="15" customWidth="1"/>
    <col min="1029" max="1029" width="7.33203125" style="15" customWidth="1"/>
    <col min="1030" max="1030" width="9.6640625" style="15" customWidth="1"/>
    <col min="1031" max="1031" width="21" style="15" customWidth="1"/>
    <col min="1032" max="1032" width="11.109375" style="15" customWidth="1"/>
    <col min="1033" max="1033" width="14.5546875" style="15" customWidth="1"/>
    <col min="1034" max="1034" width="18" style="15" customWidth="1"/>
    <col min="1035" max="1040" width="21" style="15" customWidth="1"/>
    <col min="1041" max="1041" width="24" style="15" customWidth="1"/>
    <col min="1042" max="1043" width="5.6640625" style="15" customWidth="1"/>
    <col min="1044" max="1044" width="6.44140625" style="15" customWidth="1"/>
    <col min="1045" max="1045" width="7.5546875" style="15" customWidth="1"/>
    <col min="1046" max="1046" width="13" style="15" customWidth="1"/>
    <col min="1047" max="1047" width="5.6640625" style="15" customWidth="1"/>
    <col min="1048" max="1048" width="42.44140625" style="15" customWidth="1"/>
    <col min="1049" max="1281" width="11.44140625" style="15"/>
    <col min="1282" max="1282" width="7.33203125" style="15" customWidth="1"/>
    <col min="1283" max="1283" width="15" style="15" customWidth="1"/>
    <col min="1284" max="1284" width="90.109375" style="15" customWidth="1"/>
    <col min="1285" max="1285" width="7.33203125" style="15" customWidth="1"/>
    <col min="1286" max="1286" width="9.6640625" style="15" customWidth="1"/>
    <col min="1287" max="1287" width="21" style="15" customWidth="1"/>
    <col min="1288" max="1288" width="11.109375" style="15" customWidth="1"/>
    <col min="1289" max="1289" width="14.5546875" style="15" customWidth="1"/>
    <col min="1290" max="1290" width="18" style="15" customWidth="1"/>
    <col min="1291" max="1296" width="21" style="15" customWidth="1"/>
    <col min="1297" max="1297" width="24" style="15" customWidth="1"/>
    <col min="1298" max="1299" width="5.6640625" style="15" customWidth="1"/>
    <col min="1300" max="1300" width="6.44140625" style="15" customWidth="1"/>
    <col min="1301" max="1301" width="7.5546875" style="15" customWidth="1"/>
    <col min="1302" max="1302" width="13" style="15" customWidth="1"/>
    <col min="1303" max="1303" width="5.6640625" style="15" customWidth="1"/>
    <col min="1304" max="1304" width="42.44140625" style="15" customWidth="1"/>
    <col min="1305" max="1537" width="11.44140625" style="15"/>
    <col min="1538" max="1538" width="7.33203125" style="15" customWidth="1"/>
    <col min="1539" max="1539" width="15" style="15" customWidth="1"/>
    <col min="1540" max="1540" width="90.109375" style="15" customWidth="1"/>
    <col min="1541" max="1541" width="7.33203125" style="15" customWidth="1"/>
    <col min="1542" max="1542" width="9.6640625" style="15" customWidth="1"/>
    <col min="1543" max="1543" width="21" style="15" customWidth="1"/>
    <col min="1544" max="1544" width="11.109375" style="15" customWidth="1"/>
    <col min="1545" max="1545" width="14.5546875" style="15" customWidth="1"/>
    <col min="1546" max="1546" width="18" style="15" customWidth="1"/>
    <col min="1547" max="1552" width="21" style="15" customWidth="1"/>
    <col min="1553" max="1553" width="24" style="15" customWidth="1"/>
    <col min="1554" max="1555" width="5.6640625" style="15" customWidth="1"/>
    <col min="1556" max="1556" width="6.44140625" style="15" customWidth="1"/>
    <col min="1557" max="1557" width="7.5546875" style="15" customWidth="1"/>
    <col min="1558" max="1558" width="13" style="15" customWidth="1"/>
    <col min="1559" max="1559" width="5.6640625" style="15" customWidth="1"/>
    <col min="1560" max="1560" width="42.44140625" style="15" customWidth="1"/>
    <col min="1561" max="1793" width="11.44140625" style="15"/>
    <col min="1794" max="1794" width="7.33203125" style="15" customWidth="1"/>
    <col min="1795" max="1795" width="15" style="15" customWidth="1"/>
    <col min="1796" max="1796" width="90.109375" style="15" customWidth="1"/>
    <col min="1797" max="1797" width="7.33203125" style="15" customWidth="1"/>
    <col min="1798" max="1798" width="9.6640625" style="15" customWidth="1"/>
    <col min="1799" max="1799" width="21" style="15" customWidth="1"/>
    <col min="1800" max="1800" width="11.109375" style="15" customWidth="1"/>
    <col min="1801" max="1801" width="14.5546875" style="15" customWidth="1"/>
    <col min="1802" max="1802" width="18" style="15" customWidth="1"/>
    <col min="1803" max="1808" width="21" style="15" customWidth="1"/>
    <col min="1809" max="1809" width="24" style="15" customWidth="1"/>
    <col min="1810" max="1811" width="5.6640625" style="15" customWidth="1"/>
    <col min="1812" max="1812" width="6.44140625" style="15" customWidth="1"/>
    <col min="1813" max="1813" width="7.5546875" style="15" customWidth="1"/>
    <col min="1814" max="1814" width="13" style="15" customWidth="1"/>
    <col min="1815" max="1815" width="5.6640625" style="15" customWidth="1"/>
    <col min="1816" max="1816" width="42.44140625" style="15" customWidth="1"/>
    <col min="1817" max="2049" width="11.44140625" style="15"/>
    <col min="2050" max="2050" width="7.33203125" style="15" customWidth="1"/>
    <col min="2051" max="2051" width="15" style="15" customWidth="1"/>
    <col min="2052" max="2052" width="90.109375" style="15" customWidth="1"/>
    <col min="2053" max="2053" width="7.33203125" style="15" customWidth="1"/>
    <col min="2054" max="2054" width="9.6640625" style="15" customWidth="1"/>
    <col min="2055" max="2055" width="21" style="15" customWidth="1"/>
    <col min="2056" max="2056" width="11.109375" style="15" customWidth="1"/>
    <col min="2057" max="2057" width="14.5546875" style="15" customWidth="1"/>
    <col min="2058" max="2058" width="18" style="15" customWidth="1"/>
    <col min="2059" max="2064" width="21" style="15" customWidth="1"/>
    <col min="2065" max="2065" width="24" style="15" customWidth="1"/>
    <col min="2066" max="2067" width="5.6640625" style="15" customWidth="1"/>
    <col min="2068" max="2068" width="6.44140625" style="15" customWidth="1"/>
    <col min="2069" max="2069" width="7.5546875" style="15" customWidth="1"/>
    <col min="2070" max="2070" width="13" style="15" customWidth="1"/>
    <col min="2071" max="2071" width="5.6640625" style="15" customWidth="1"/>
    <col min="2072" max="2072" width="42.44140625" style="15" customWidth="1"/>
    <col min="2073" max="2305" width="11.44140625" style="15"/>
    <col min="2306" max="2306" width="7.33203125" style="15" customWidth="1"/>
    <col min="2307" max="2307" width="15" style="15" customWidth="1"/>
    <col min="2308" max="2308" width="90.109375" style="15" customWidth="1"/>
    <col min="2309" max="2309" width="7.33203125" style="15" customWidth="1"/>
    <col min="2310" max="2310" width="9.6640625" style="15" customWidth="1"/>
    <col min="2311" max="2311" width="21" style="15" customWidth="1"/>
    <col min="2312" max="2312" width="11.109375" style="15" customWidth="1"/>
    <col min="2313" max="2313" width="14.5546875" style="15" customWidth="1"/>
    <col min="2314" max="2314" width="18" style="15" customWidth="1"/>
    <col min="2315" max="2320" width="21" style="15" customWidth="1"/>
    <col min="2321" max="2321" width="24" style="15" customWidth="1"/>
    <col min="2322" max="2323" width="5.6640625" style="15" customWidth="1"/>
    <col min="2324" max="2324" width="6.44140625" style="15" customWidth="1"/>
    <col min="2325" max="2325" width="7.5546875" style="15" customWidth="1"/>
    <col min="2326" max="2326" width="13" style="15" customWidth="1"/>
    <col min="2327" max="2327" width="5.6640625" style="15" customWidth="1"/>
    <col min="2328" max="2328" width="42.44140625" style="15" customWidth="1"/>
    <col min="2329" max="2561" width="11.44140625" style="15"/>
    <col min="2562" max="2562" width="7.33203125" style="15" customWidth="1"/>
    <col min="2563" max="2563" width="15" style="15" customWidth="1"/>
    <col min="2564" max="2564" width="90.109375" style="15" customWidth="1"/>
    <col min="2565" max="2565" width="7.33203125" style="15" customWidth="1"/>
    <col min="2566" max="2566" width="9.6640625" style="15" customWidth="1"/>
    <col min="2567" max="2567" width="21" style="15" customWidth="1"/>
    <col min="2568" max="2568" width="11.109375" style="15" customWidth="1"/>
    <col min="2569" max="2569" width="14.5546875" style="15" customWidth="1"/>
    <col min="2570" max="2570" width="18" style="15" customWidth="1"/>
    <col min="2571" max="2576" width="21" style="15" customWidth="1"/>
    <col min="2577" max="2577" width="24" style="15" customWidth="1"/>
    <col min="2578" max="2579" width="5.6640625" style="15" customWidth="1"/>
    <col min="2580" max="2580" width="6.44140625" style="15" customWidth="1"/>
    <col min="2581" max="2581" width="7.5546875" style="15" customWidth="1"/>
    <col min="2582" max="2582" width="13" style="15" customWidth="1"/>
    <col min="2583" max="2583" width="5.6640625" style="15" customWidth="1"/>
    <col min="2584" max="2584" width="42.44140625" style="15" customWidth="1"/>
    <col min="2585" max="2817" width="11.44140625" style="15"/>
    <col min="2818" max="2818" width="7.33203125" style="15" customWidth="1"/>
    <col min="2819" max="2819" width="15" style="15" customWidth="1"/>
    <col min="2820" max="2820" width="90.109375" style="15" customWidth="1"/>
    <col min="2821" max="2821" width="7.33203125" style="15" customWidth="1"/>
    <col min="2822" max="2822" width="9.6640625" style="15" customWidth="1"/>
    <col min="2823" max="2823" width="21" style="15" customWidth="1"/>
    <col min="2824" max="2824" width="11.109375" style="15" customWidth="1"/>
    <col min="2825" max="2825" width="14.5546875" style="15" customWidth="1"/>
    <col min="2826" max="2826" width="18" style="15" customWidth="1"/>
    <col min="2827" max="2832" width="21" style="15" customWidth="1"/>
    <col min="2833" max="2833" width="24" style="15" customWidth="1"/>
    <col min="2834" max="2835" width="5.6640625" style="15" customWidth="1"/>
    <col min="2836" max="2836" width="6.44140625" style="15" customWidth="1"/>
    <col min="2837" max="2837" width="7.5546875" style="15" customWidth="1"/>
    <col min="2838" max="2838" width="13" style="15" customWidth="1"/>
    <col min="2839" max="2839" width="5.6640625" style="15" customWidth="1"/>
    <col min="2840" max="2840" width="42.44140625" style="15" customWidth="1"/>
    <col min="2841" max="3073" width="11.44140625" style="15"/>
    <col min="3074" max="3074" width="7.33203125" style="15" customWidth="1"/>
    <col min="3075" max="3075" width="15" style="15" customWidth="1"/>
    <col min="3076" max="3076" width="90.109375" style="15" customWidth="1"/>
    <col min="3077" max="3077" width="7.33203125" style="15" customWidth="1"/>
    <col min="3078" max="3078" width="9.6640625" style="15" customWidth="1"/>
    <col min="3079" max="3079" width="21" style="15" customWidth="1"/>
    <col min="3080" max="3080" width="11.109375" style="15" customWidth="1"/>
    <col min="3081" max="3081" width="14.5546875" style="15" customWidth="1"/>
    <col min="3082" max="3082" width="18" style="15" customWidth="1"/>
    <col min="3083" max="3088" width="21" style="15" customWidth="1"/>
    <col min="3089" max="3089" width="24" style="15" customWidth="1"/>
    <col min="3090" max="3091" width="5.6640625" style="15" customWidth="1"/>
    <col min="3092" max="3092" width="6.44140625" style="15" customWidth="1"/>
    <col min="3093" max="3093" width="7.5546875" style="15" customWidth="1"/>
    <col min="3094" max="3094" width="13" style="15" customWidth="1"/>
    <col min="3095" max="3095" width="5.6640625" style="15" customWidth="1"/>
    <col min="3096" max="3096" width="42.44140625" style="15" customWidth="1"/>
    <col min="3097" max="3329" width="11.44140625" style="15"/>
    <col min="3330" max="3330" width="7.33203125" style="15" customWidth="1"/>
    <col min="3331" max="3331" width="15" style="15" customWidth="1"/>
    <col min="3332" max="3332" width="90.109375" style="15" customWidth="1"/>
    <col min="3333" max="3333" width="7.33203125" style="15" customWidth="1"/>
    <col min="3334" max="3334" width="9.6640625" style="15" customWidth="1"/>
    <col min="3335" max="3335" width="21" style="15" customWidth="1"/>
    <col min="3336" max="3336" width="11.109375" style="15" customWidth="1"/>
    <col min="3337" max="3337" width="14.5546875" style="15" customWidth="1"/>
    <col min="3338" max="3338" width="18" style="15" customWidth="1"/>
    <col min="3339" max="3344" width="21" style="15" customWidth="1"/>
    <col min="3345" max="3345" width="24" style="15" customWidth="1"/>
    <col min="3346" max="3347" width="5.6640625" style="15" customWidth="1"/>
    <col min="3348" max="3348" width="6.44140625" style="15" customWidth="1"/>
    <col min="3349" max="3349" width="7.5546875" style="15" customWidth="1"/>
    <col min="3350" max="3350" width="13" style="15" customWidth="1"/>
    <col min="3351" max="3351" width="5.6640625" style="15" customWidth="1"/>
    <col min="3352" max="3352" width="42.44140625" style="15" customWidth="1"/>
    <col min="3353" max="3585" width="11.44140625" style="15"/>
    <col min="3586" max="3586" width="7.33203125" style="15" customWidth="1"/>
    <col min="3587" max="3587" width="15" style="15" customWidth="1"/>
    <col min="3588" max="3588" width="90.109375" style="15" customWidth="1"/>
    <col min="3589" max="3589" width="7.33203125" style="15" customWidth="1"/>
    <col min="3590" max="3590" width="9.6640625" style="15" customWidth="1"/>
    <col min="3591" max="3591" width="21" style="15" customWidth="1"/>
    <col min="3592" max="3592" width="11.109375" style="15" customWidth="1"/>
    <col min="3593" max="3593" width="14.5546875" style="15" customWidth="1"/>
    <col min="3594" max="3594" width="18" style="15" customWidth="1"/>
    <col min="3595" max="3600" width="21" style="15" customWidth="1"/>
    <col min="3601" max="3601" width="24" style="15" customWidth="1"/>
    <col min="3602" max="3603" width="5.6640625" style="15" customWidth="1"/>
    <col min="3604" max="3604" width="6.44140625" style="15" customWidth="1"/>
    <col min="3605" max="3605" width="7.5546875" style="15" customWidth="1"/>
    <col min="3606" max="3606" width="13" style="15" customWidth="1"/>
    <col min="3607" max="3607" width="5.6640625" style="15" customWidth="1"/>
    <col min="3608" max="3608" width="42.44140625" style="15" customWidth="1"/>
    <col min="3609" max="3841" width="11.44140625" style="15"/>
    <col min="3842" max="3842" width="7.33203125" style="15" customWidth="1"/>
    <col min="3843" max="3843" width="15" style="15" customWidth="1"/>
    <col min="3844" max="3844" width="90.109375" style="15" customWidth="1"/>
    <col min="3845" max="3845" width="7.33203125" style="15" customWidth="1"/>
    <col min="3846" max="3846" width="9.6640625" style="15" customWidth="1"/>
    <col min="3847" max="3847" width="21" style="15" customWidth="1"/>
    <col min="3848" max="3848" width="11.109375" style="15" customWidth="1"/>
    <col min="3849" max="3849" width="14.5546875" style="15" customWidth="1"/>
    <col min="3850" max="3850" width="18" style="15" customWidth="1"/>
    <col min="3851" max="3856" width="21" style="15" customWidth="1"/>
    <col min="3857" max="3857" width="24" style="15" customWidth="1"/>
    <col min="3858" max="3859" width="5.6640625" style="15" customWidth="1"/>
    <col min="3860" max="3860" width="6.44140625" style="15" customWidth="1"/>
    <col min="3861" max="3861" width="7.5546875" style="15" customWidth="1"/>
    <col min="3862" max="3862" width="13" style="15" customWidth="1"/>
    <col min="3863" max="3863" width="5.6640625" style="15" customWidth="1"/>
    <col min="3864" max="3864" width="42.44140625" style="15" customWidth="1"/>
    <col min="3865" max="4097" width="11.44140625" style="15"/>
    <col min="4098" max="4098" width="7.33203125" style="15" customWidth="1"/>
    <col min="4099" max="4099" width="15" style="15" customWidth="1"/>
    <col min="4100" max="4100" width="90.109375" style="15" customWidth="1"/>
    <col min="4101" max="4101" width="7.33203125" style="15" customWidth="1"/>
    <col min="4102" max="4102" width="9.6640625" style="15" customWidth="1"/>
    <col min="4103" max="4103" width="21" style="15" customWidth="1"/>
    <col min="4104" max="4104" width="11.109375" style="15" customWidth="1"/>
    <col min="4105" max="4105" width="14.5546875" style="15" customWidth="1"/>
    <col min="4106" max="4106" width="18" style="15" customWidth="1"/>
    <col min="4107" max="4112" width="21" style="15" customWidth="1"/>
    <col min="4113" max="4113" width="24" style="15" customWidth="1"/>
    <col min="4114" max="4115" width="5.6640625" style="15" customWidth="1"/>
    <col min="4116" max="4116" width="6.44140625" style="15" customWidth="1"/>
    <col min="4117" max="4117" width="7.5546875" style="15" customWidth="1"/>
    <col min="4118" max="4118" width="13" style="15" customWidth="1"/>
    <col min="4119" max="4119" width="5.6640625" style="15" customWidth="1"/>
    <col min="4120" max="4120" width="42.44140625" style="15" customWidth="1"/>
    <col min="4121" max="4353" width="11.44140625" style="15"/>
    <col min="4354" max="4354" width="7.33203125" style="15" customWidth="1"/>
    <col min="4355" max="4355" width="15" style="15" customWidth="1"/>
    <col min="4356" max="4356" width="90.109375" style="15" customWidth="1"/>
    <col min="4357" max="4357" width="7.33203125" style="15" customWidth="1"/>
    <col min="4358" max="4358" width="9.6640625" style="15" customWidth="1"/>
    <col min="4359" max="4359" width="21" style="15" customWidth="1"/>
    <col min="4360" max="4360" width="11.109375" style="15" customWidth="1"/>
    <col min="4361" max="4361" width="14.5546875" style="15" customWidth="1"/>
    <col min="4362" max="4362" width="18" style="15" customWidth="1"/>
    <col min="4363" max="4368" width="21" style="15" customWidth="1"/>
    <col min="4369" max="4369" width="24" style="15" customWidth="1"/>
    <col min="4370" max="4371" width="5.6640625" style="15" customWidth="1"/>
    <col min="4372" max="4372" width="6.44140625" style="15" customWidth="1"/>
    <col min="4373" max="4373" width="7.5546875" style="15" customWidth="1"/>
    <col min="4374" max="4374" width="13" style="15" customWidth="1"/>
    <col min="4375" max="4375" width="5.6640625" style="15" customWidth="1"/>
    <col min="4376" max="4376" width="42.44140625" style="15" customWidth="1"/>
    <col min="4377" max="4609" width="11.44140625" style="15"/>
    <col min="4610" max="4610" width="7.33203125" style="15" customWidth="1"/>
    <col min="4611" max="4611" width="15" style="15" customWidth="1"/>
    <col min="4612" max="4612" width="90.109375" style="15" customWidth="1"/>
    <col min="4613" max="4613" width="7.33203125" style="15" customWidth="1"/>
    <col min="4614" max="4614" width="9.6640625" style="15" customWidth="1"/>
    <col min="4615" max="4615" width="21" style="15" customWidth="1"/>
    <col min="4616" max="4616" width="11.109375" style="15" customWidth="1"/>
    <col min="4617" max="4617" width="14.5546875" style="15" customWidth="1"/>
    <col min="4618" max="4618" width="18" style="15" customWidth="1"/>
    <col min="4619" max="4624" width="21" style="15" customWidth="1"/>
    <col min="4625" max="4625" width="24" style="15" customWidth="1"/>
    <col min="4626" max="4627" width="5.6640625" style="15" customWidth="1"/>
    <col min="4628" max="4628" width="6.44140625" style="15" customWidth="1"/>
    <col min="4629" max="4629" width="7.5546875" style="15" customWidth="1"/>
    <col min="4630" max="4630" width="13" style="15" customWidth="1"/>
    <col min="4631" max="4631" width="5.6640625" style="15" customWidth="1"/>
    <col min="4632" max="4632" width="42.44140625" style="15" customWidth="1"/>
    <col min="4633" max="4865" width="11.44140625" style="15"/>
    <col min="4866" max="4866" width="7.33203125" style="15" customWidth="1"/>
    <col min="4867" max="4867" width="15" style="15" customWidth="1"/>
    <col min="4868" max="4868" width="90.109375" style="15" customWidth="1"/>
    <col min="4869" max="4869" width="7.33203125" style="15" customWidth="1"/>
    <col min="4870" max="4870" width="9.6640625" style="15" customWidth="1"/>
    <col min="4871" max="4871" width="21" style="15" customWidth="1"/>
    <col min="4872" max="4872" width="11.109375" style="15" customWidth="1"/>
    <col min="4873" max="4873" width="14.5546875" style="15" customWidth="1"/>
    <col min="4874" max="4874" width="18" style="15" customWidth="1"/>
    <col min="4875" max="4880" width="21" style="15" customWidth="1"/>
    <col min="4881" max="4881" width="24" style="15" customWidth="1"/>
    <col min="4882" max="4883" width="5.6640625" style="15" customWidth="1"/>
    <col min="4884" max="4884" width="6.44140625" style="15" customWidth="1"/>
    <col min="4885" max="4885" width="7.5546875" style="15" customWidth="1"/>
    <col min="4886" max="4886" width="13" style="15" customWidth="1"/>
    <col min="4887" max="4887" width="5.6640625" style="15" customWidth="1"/>
    <col min="4888" max="4888" width="42.44140625" style="15" customWidth="1"/>
    <col min="4889" max="5121" width="11.44140625" style="15"/>
    <col min="5122" max="5122" width="7.33203125" style="15" customWidth="1"/>
    <col min="5123" max="5123" width="15" style="15" customWidth="1"/>
    <col min="5124" max="5124" width="90.109375" style="15" customWidth="1"/>
    <col min="5125" max="5125" width="7.33203125" style="15" customWidth="1"/>
    <col min="5126" max="5126" width="9.6640625" style="15" customWidth="1"/>
    <col min="5127" max="5127" width="21" style="15" customWidth="1"/>
    <col min="5128" max="5128" width="11.109375" style="15" customWidth="1"/>
    <col min="5129" max="5129" width="14.5546875" style="15" customWidth="1"/>
    <col min="5130" max="5130" width="18" style="15" customWidth="1"/>
    <col min="5131" max="5136" width="21" style="15" customWidth="1"/>
    <col min="5137" max="5137" width="24" style="15" customWidth="1"/>
    <col min="5138" max="5139" width="5.6640625" style="15" customWidth="1"/>
    <col min="5140" max="5140" width="6.44140625" style="15" customWidth="1"/>
    <col min="5141" max="5141" width="7.5546875" style="15" customWidth="1"/>
    <col min="5142" max="5142" width="13" style="15" customWidth="1"/>
    <col min="5143" max="5143" width="5.6640625" style="15" customWidth="1"/>
    <col min="5144" max="5144" width="42.44140625" style="15" customWidth="1"/>
    <col min="5145" max="5377" width="11.44140625" style="15"/>
    <col min="5378" max="5378" width="7.33203125" style="15" customWidth="1"/>
    <col min="5379" max="5379" width="15" style="15" customWidth="1"/>
    <col min="5380" max="5380" width="90.109375" style="15" customWidth="1"/>
    <col min="5381" max="5381" width="7.33203125" style="15" customWidth="1"/>
    <col min="5382" max="5382" width="9.6640625" style="15" customWidth="1"/>
    <col min="5383" max="5383" width="21" style="15" customWidth="1"/>
    <col min="5384" max="5384" width="11.109375" style="15" customWidth="1"/>
    <col min="5385" max="5385" width="14.5546875" style="15" customWidth="1"/>
    <col min="5386" max="5386" width="18" style="15" customWidth="1"/>
    <col min="5387" max="5392" width="21" style="15" customWidth="1"/>
    <col min="5393" max="5393" width="24" style="15" customWidth="1"/>
    <col min="5394" max="5395" width="5.6640625" style="15" customWidth="1"/>
    <col min="5396" max="5396" width="6.44140625" style="15" customWidth="1"/>
    <col min="5397" max="5397" width="7.5546875" style="15" customWidth="1"/>
    <col min="5398" max="5398" width="13" style="15" customWidth="1"/>
    <col min="5399" max="5399" width="5.6640625" style="15" customWidth="1"/>
    <col min="5400" max="5400" width="42.44140625" style="15" customWidth="1"/>
    <col min="5401" max="5633" width="11.44140625" style="15"/>
    <col min="5634" max="5634" width="7.33203125" style="15" customWidth="1"/>
    <col min="5635" max="5635" width="15" style="15" customWidth="1"/>
    <col min="5636" max="5636" width="90.109375" style="15" customWidth="1"/>
    <col min="5637" max="5637" width="7.33203125" style="15" customWidth="1"/>
    <col min="5638" max="5638" width="9.6640625" style="15" customWidth="1"/>
    <col min="5639" max="5639" width="21" style="15" customWidth="1"/>
    <col min="5640" max="5640" width="11.109375" style="15" customWidth="1"/>
    <col min="5641" max="5641" width="14.5546875" style="15" customWidth="1"/>
    <col min="5642" max="5642" width="18" style="15" customWidth="1"/>
    <col min="5643" max="5648" width="21" style="15" customWidth="1"/>
    <col min="5649" max="5649" width="24" style="15" customWidth="1"/>
    <col min="5650" max="5651" width="5.6640625" style="15" customWidth="1"/>
    <col min="5652" max="5652" width="6.44140625" style="15" customWidth="1"/>
    <col min="5653" max="5653" width="7.5546875" style="15" customWidth="1"/>
    <col min="5654" max="5654" width="13" style="15" customWidth="1"/>
    <col min="5655" max="5655" width="5.6640625" style="15" customWidth="1"/>
    <col min="5656" max="5656" width="42.44140625" style="15" customWidth="1"/>
    <col min="5657" max="5889" width="11.44140625" style="15"/>
    <col min="5890" max="5890" width="7.33203125" style="15" customWidth="1"/>
    <col min="5891" max="5891" width="15" style="15" customWidth="1"/>
    <col min="5892" max="5892" width="90.109375" style="15" customWidth="1"/>
    <col min="5893" max="5893" width="7.33203125" style="15" customWidth="1"/>
    <col min="5894" max="5894" width="9.6640625" style="15" customWidth="1"/>
    <col min="5895" max="5895" width="21" style="15" customWidth="1"/>
    <col min="5896" max="5896" width="11.109375" style="15" customWidth="1"/>
    <col min="5897" max="5897" width="14.5546875" style="15" customWidth="1"/>
    <col min="5898" max="5898" width="18" style="15" customWidth="1"/>
    <col min="5899" max="5904" width="21" style="15" customWidth="1"/>
    <col min="5905" max="5905" width="24" style="15" customWidth="1"/>
    <col min="5906" max="5907" width="5.6640625" style="15" customWidth="1"/>
    <col min="5908" max="5908" width="6.44140625" style="15" customWidth="1"/>
    <col min="5909" max="5909" width="7.5546875" style="15" customWidth="1"/>
    <col min="5910" max="5910" width="13" style="15" customWidth="1"/>
    <col min="5911" max="5911" width="5.6640625" style="15" customWidth="1"/>
    <col min="5912" max="5912" width="42.44140625" style="15" customWidth="1"/>
    <col min="5913" max="6145" width="11.44140625" style="15"/>
    <col min="6146" max="6146" width="7.33203125" style="15" customWidth="1"/>
    <col min="6147" max="6147" width="15" style="15" customWidth="1"/>
    <col min="6148" max="6148" width="90.109375" style="15" customWidth="1"/>
    <col min="6149" max="6149" width="7.33203125" style="15" customWidth="1"/>
    <col min="6150" max="6150" width="9.6640625" style="15" customWidth="1"/>
    <col min="6151" max="6151" width="21" style="15" customWidth="1"/>
    <col min="6152" max="6152" width="11.109375" style="15" customWidth="1"/>
    <col min="6153" max="6153" width="14.5546875" style="15" customWidth="1"/>
    <col min="6154" max="6154" width="18" style="15" customWidth="1"/>
    <col min="6155" max="6160" width="21" style="15" customWidth="1"/>
    <col min="6161" max="6161" width="24" style="15" customWidth="1"/>
    <col min="6162" max="6163" width="5.6640625" style="15" customWidth="1"/>
    <col min="6164" max="6164" width="6.44140625" style="15" customWidth="1"/>
    <col min="6165" max="6165" width="7.5546875" style="15" customWidth="1"/>
    <col min="6166" max="6166" width="13" style="15" customWidth="1"/>
    <col min="6167" max="6167" width="5.6640625" style="15" customWidth="1"/>
    <col min="6168" max="6168" width="42.44140625" style="15" customWidth="1"/>
    <col min="6169" max="6401" width="11.44140625" style="15"/>
    <col min="6402" max="6402" width="7.33203125" style="15" customWidth="1"/>
    <col min="6403" max="6403" width="15" style="15" customWidth="1"/>
    <col min="6404" max="6404" width="90.109375" style="15" customWidth="1"/>
    <col min="6405" max="6405" width="7.33203125" style="15" customWidth="1"/>
    <col min="6406" max="6406" width="9.6640625" style="15" customWidth="1"/>
    <col min="6407" max="6407" width="21" style="15" customWidth="1"/>
    <col min="6408" max="6408" width="11.109375" style="15" customWidth="1"/>
    <col min="6409" max="6409" width="14.5546875" style="15" customWidth="1"/>
    <col min="6410" max="6410" width="18" style="15" customWidth="1"/>
    <col min="6411" max="6416" width="21" style="15" customWidth="1"/>
    <col min="6417" max="6417" width="24" style="15" customWidth="1"/>
    <col min="6418" max="6419" width="5.6640625" style="15" customWidth="1"/>
    <col min="6420" max="6420" width="6.44140625" style="15" customWidth="1"/>
    <col min="6421" max="6421" width="7.5546875" style="15" customWidth="1"/>
    <col min="6422" max="6422" width="13" style="15" customWidth="1"/>
    <col min="6423" max="6423" width="5.6640625" style="15" customWidth="1"/>
    <col min="6424" max="6424" width="42.44140625" style="15" customWidth="1"/>
    <col min="6425" max="6657" width="11.44140625" style="15"/>
    <col min="6658" max="6658" width="7.33203125" style="15" customWidth="1"/>
    <col min="6659" max="6659" width="15" style="15" customWidth="1"/>
    <col min="6660" max="6660" width="90.109375" style="15" customWidth="1"/>
    <col min="6661" max="6661" width="7.33203125" style="15" customWidth="1"/>
    <col min="6662" max="6662" width="9.6640625" style="15" customWidth="1"/>
    <col min="6663" max="6663" width="21" style="15" customWidth="1"/>
    <col min="6664" max="6664" width="11.109375" style="15" customWidth="1"/>
    <col min="6665" max="6665" width="14.5546875" style="15" customWidth="1"/>
    <col min="6666" max="6666" width="18" style="15" customWidth="1"/>
    <col min="6667" max="6672" width="21" style="15" customWidth="1"/>
    <col min="6673" max="6673" width="24" style="15" customWidth="1"/>
    <col min="6674" max="6675" width="5.6640625" style="15" customWidth="1"/>
    <col min="6676" max="6676" width="6.44140625" style="15" customWidth="1"/>
    <col min="6677" max="6677" width="7.5546875" style="15" customWidth="1"/>
    <col min="6678" max="6678" width="13" style="15" customWidth="1"/>
    <col min="6679" max="6679" width="5.6640625" style="15" customWidth="1"/>
    <col min="6680" max="6680" width="42.44140625" style="15" customWidth="1"/>
    <col min="6681" max="6913" width="11.44140625" style="15"/>
    <col min="6914" max="6914" width="7.33203125" style="15" customWidth="1"/>
    <col min="6915" max="6915" width="15" style="15" customWidth="1"/>
    <col min="6916" max="6916" width="90.109375" style="15" customWidth="1"/>
    <col min="6917" max="6917" width="7.33203125" style="15" customWidth="1"/>
    <col min="6918" max="6918" width="9.6640625" style="15" customWidth="1"/>
    <col min="6919" max="6919" width="21" style="15" customWidth="1"/>
    <col min="6920" max="6920" width="11.109375" style="15" customWidth="1"/>
    <col min="6921" max="6921" width="14.5546875" style="15" customWidth="1"/>
    <col min="6922" max="6922" width="18" style="15" customWidth="1"/>
    <col min="6923" max="6928" width="21" style="15" customWidth="1"/>
    <col min="6929" max="6929" width="24" style="15" customWidth="1"/>
    <col min="6930" max="6931" width="5.6640625" style="15" customWidth="1"/>
    <col min="6932" max="6932" width="6.44140625" style="15" customWidth="1"/>
    <col min="6933" max="6933" width="7.5546875" style="15" customWidth="1"/>
    <col min="6934" max="6934" width="13" style="15" customWidth="1"/>
    <col min="6935" max="6935" width="5.6640625" style="15" customWidth="1"/>
    <col min="6936" max="6936" width="42.44140625" style="15" customWidth="1"/>
    <col min="6937" max="7169" width="11.44140625" style="15"/>
    <col min="7170" max="7170" width="7.33203125" style="15" customWidth="1"/>
    <col min="7171" max="7171" width="15" style="15" customWidth="1"/>
    <col min="7172" max="7172" width="90.109375" style="15" customWidth="1"/>
    <col min="7173" max="7173" width="7.33203125" style="15" customWidth="1"/>
    <col min="7174" max="7174" width="9.6640625" style="15" customWidth="1"/>
    <col min="7175" max="7175" width="21" style="15" customWidth="1"/>
    <col min="7176" max="7176" width="11.109375" style="15" customWidth="1"/>
    <col min="7177" max="7177" width="14.5546875" style="15" customWidth="1"/>
    <col min="7178" max="7178" width="18" style="15" customWidth="1"/>
    <col min="7179" max="7184" width="21" style="15" customWidth="1"/>
    <col min="7185" max="7185" width="24" style="15" customWidth="1"/>
    <col min="7186" max="7187" width="5.6640625" style="15" customWidth="1"/>
    <col min="7188" max="7188" width="6.44140625" style="15" customWidth="1"/>
    <col min="7189" max="7189" width="7.5546875" style="15" customWidth="1"/>
    <col min="7190" max="7190" width="13" style="15" customWidth="1"/>
    <col min="7191" max="7191" width="5.6640625" style="15" customWidth="1"/>
    <col min="7192" max="7192" width="42.44140625" style="15" customWidth="1"/>
    <col min="7193" max="7425" width="11.44140625" style="15"/>
    <col min="7426" max="7426" width="7.33203125" style="15" customWidth="1"/>
    <col min="7427" max="7427" width="15" style="15" customWidth="1"/>
    <col min="7428" max="7428" width="90.109375" style="15" customWidth="1"/>
    <col min="7429" max="7429" width="7.33203125" style="15" customWidth="1"/>
    <col min="7430" max="7430" width="9.6640625" style="15" customWidth="1"/>
    <col min="7431" max="7431" width="21" style="15" customWidth="1"/>
    <col min="7432" max="7432" width="11.109375" style="15" customWidth="1"/>
    <col min="7433" max="7433" width="14.5546875" style="15" customWidth="1"/>
    <col min="7434" max="7434" width="18" style="15" customWidth="1"/>
    <col min="7435" max="7440" width="21" style="15" customWidth="1"/>
    <col min="7441" max="7441" width="24" style="15" customWidth="1"/>
    <col min="7442" max="7443" width="5.6640625" style="15" customWidth="1"/>
    <col min="7444" max="7444" width="6.44140625" style="15" customWidth="1"/>
    <col min="7445" max="7445" width="7.5546875" style="15" customWidth="1"/>
    <col min="7446" max="7446" width="13" style="15" customWidth="1"/>
    <col min="7447" max="7447" width="5.6640625" style="15" customWidth="1"/>
    <col min="7448" max="7448" width="42.44140625" style="15" customWidth="1"/>
    <col min="7449" max="7681" width="11.44140625" style="15"/>
    <col min="7682" max="7682" width="7.33203125" style="15" customWidth="1"/>
    <col min="7683" max="7683" width="15" style="15" customWidth="1"/>
    <col min="7684" max="7684" width="90.109375" style="15" customWidth="1"/>
    <col min="7685" max="7685" width="7.33203125" style="15" customWidth="1"/>
    <col min="7686" max="7686" width="9.6640625" style="15" customWidth="1"/>
    <col min="7687" max="7687" width="21" style="15" customWidth="1"/>
    <col min="7688" max="7688" width="11.109375" style="15" customWidth="1"/>
    <col min="7689" max="7689" width="14.5546875" style="15" customWidth="1"/>
    <col min="7690" max="7690" width="18" style="15" customWidth="1"/>
    <col min="7691" max="7696" width="21" style="15" customWidth="1"/>
    <col min="7697" max="7697" width="24" style="15" customWidth="1"/>
    <col min="7698" max="7699" width="5.6640625" style="15" customWidth="1"/>
    <col min="7700" max="7700" width="6.44140625" style="15" customWidth="1"/>
    <col min="7701" max="7701" width="7.5546875" style="15" customWidth="1"/>
    <col min="7702" max="7702" width="13" style="15" customWidth="1"/>
    <col min="7703" max="7703" width="5.6640625" style="15" customWidth="1"/>
    <col min="7704" max="7704" width="42.44140625" style="15" customWidth="1"/>
    <col min="7705" max="7937" width="11.44140625" style="15"/>
    <col min="7938" max="7938" width="7.33203125" style="15" customWidth="1"/>
    <col min="7939" max="7939" width="15" style="15" customWidth="1"/>
    <col min="7940" max="7940" width="90.109375" style="15" customWidth="1"/>
    <col min="7941" max="7941" width="7.33203125" style="15" customWidth="1"/>
    <col min="7942" max="7942" width="9.6640625" style="15" customWidth="1"/>
    <col min="7943" max="7943" width="21" style="15" customWidth="1"/>
    <col min="7944" max="7944" width="11.109375" style="15" customWidth="1"/>
    <col min="7945" max="7945" width="14.5546875" style="15" customWidth="1"/>
    <col min="7946" max="7946" width="18" style="15" customWidth="1"/>
    <col min="7947" max="7952" width="21" style="15" customWidth="1"/>
    <col min="7953" max="7953" width="24" style="15" customWidth="1"/>
    <col min="7954" max="7955" width="5.6640625" style="15" customWidth="1"/>
    <col min="7956" max="7956" width="6.44140625" style="15" customWidth="1"/>
    <col min="7957" max="7957" width="7.5546875" style="15" customWidth="1"/>
    <col min="7958" max="7958" width="13" style="15" customWidth="1"/>
    <col min="7959" max="7959" width="5.6640625" style="15" customWidth="1"/>
    <col min="7960" max="7960" width="42.44140625" style="15" customWidth="1"/>
    <col min="7961" max="8193" width="11.44140625" style="15"/>
    <col min="8194" max="8194" width="7.33203125" style="15" customWidth="1"/>
    <col min="8195" max="8195" width="15" style="15" customWidth="1"/>
    <col min="8196" max="8196" width="90.109375" style="15" customWidth="1"/>
    <col min="8197" max="8197" width="7.33203125" style="15" customWidth="1"/>
    <col min="8198" max="8198" width="9.6640625" style="15" customWidth="1"/>
    <col min="8199" max="8199" width="21" style="15" customWidth="1"/>
    <col min="8200" max="8200" width="11.109375" style="15" customWidth="1"/>
    <col min="8201" max="8201" width="14.5546875" style="15" customWidth="1"/>
    <col min="8202" max="8202" width="18" style="15" customWidth="1"/>
    <col min="8203" max="8208" width="21" style="15" customWidth="1"/>
    <col min="8209" max="8209" width="24" style="15" customWidth="1"/>
    <col min="8210" max="8211" width="5.6640625" style="15" customWidth="1"/>
    <col min="8212" max="8212" width="6.44140625" style="15" customWidth="1"/>
    <col min="8213" max="8213" width="7.5546875" style="15" customWidth="1"/>
    <col min="8214" max="8214" width="13" style="15" customWidth="1"/>
    <col min="8215" max="8215" width="5.6640625" style="15" customWidth="1"/>
    <col min="8216" max="8216" width="42.44140625" style="15" customWidth="1"/>
    <col min="8217" max="8449" width="11.44140625" style="15"/>
    <col min="8450" max="8450" width="7.33203125" style="15" customWidth="1"/>
    <col min="8451" max="8451" width="15" style="15" customWidth="1"/>
    <col min="8452" max="8452" width="90.109375" style="15" customWidth="1"/>
    <col min="8453" max="8453" width="7.33203125" style="15" customWidth="1"/>
    <col min="8454" max="8454" width="9.6640625" style="15" customWidth="1"/>
    <col min="8455" max="8455" width="21" style="15" customWidth="1"/>
    <col min="8456" max="8456" width="11.109375" style="15" customWidth="1"/>
    <col min="8457" max="8457" width="14.5546875" style="15" customWidth="1"/>
    <col min="8458" max="8458" width="18" style="15" customWidth="1"/>
    <col min="8459" max="8464" width="21" style="15" customWidth="1"/>
    <col min="8465" max="8465" width="24" style="15" customWidth="1"/>
    <col min="8466" max="8467" width="5.6640625" style="15" customWidth="1"/>
    <col min="8468" max="8468" width="6.44140625" style="15" customWidth="1"/>
    <col min="8469" max="8469" width="7.5546875" style="15" customWidth="1"/>
    <col min="8470" max="8470" width="13" style="15" customWidth="1"/>
    <col min="8471" max="8471" width="5.6640625" style="15" customWidth="1"/>
    <col min="8472" max="8472" width="42.44140625" style="15" customWidth="1"/>
    <col min="8473" max="8705" width="11.44140625" style="15"/>
    <col min="8706" max="8706" width="7.33203125" style="15" customWidth="1"/>
    <col min="8707" max="8707" width="15" style="15" customWidth="1"/>
    <col min="8708" max="8708" width="90.109375" style="15" customWidth="1"/>
    <col min="8709" max="8709" width="7.33203125" style="15" customWidth="1"/>
    <col min="8710" max="8710" width="9.6640625" style="15" customWidth="1"/>
    <col min="8711" max="8711" width="21" style="15" customWidth="1"/>
    <col min="8712" max="8712" width="11.109375" style="15" customWidth="1"/>
    <col min="8713" max="8713" width="14.5546875" style="15" customWidth="1"/>
    <col min="8714" max="8714" width="18" style="15" customWidth="1"/>
    <col min="8715" max="8720" width="21" style="15" customWidth="1"/>
    <col min="8721" max="8721" width="24" style="15" customWidth="1"/>
    <col min="8722" max="8723" width="5.6640625" style="15" customWidth="1"/>
    <col min="8724" max="8724" width="6.44140625" style="15" customWidth="1"/>
    <col min="8725" max="8725" width="7.5546875" style="15" customWidth="1"/>
    <col min="8726" max="8726" width="13" style="15" customWidth="1"/>
    <col min="8727" max="8727" width="5.6640625" style="15" customWidth="1"/>
    <col min="8728" max="8728" width="42.44140625" style="15" customWidth="1"/>
    <col min="8729" max="8961" width="11.44140625" style="15"/>
    <col min="8962" max="8962" width="7.33203125" style="15" customWidth="1"/>
    <col min="8963" max="8963" width="15" style="15" customWidth="1"/>
    <col min="8964" max="8964" width="90.109375" style="15" customWidth="1"/>
    <col min="8965" max="8965" width="7.33203125" style="15" customWidth="1"/>
    <col min="8966" max="8966" width="9.6640625" style="15" customWidth="1"/>
    <col min="8967" max="8967" width="21" style="15" customWidth="1"/>
    <col min="8968" max="8968" width="11.109375" style="15" customWidth="1"/>
    <col min="8969" max="8969" width="14.5546875" style="15" customWidth="1"/>
    <col min="8970" max="8970" width="18" style="15" customWidth="1"/>
    <col min="8971" max="8976" width="21" style="15" customWidth="1"/>
    <col min="8977" max="8977" width="24" style="15" customWidth="1"/>
    <col min="8978" max="8979" width="5.6640625" style="15" customWidth="1"/>
    <col min="8980" max="8980" width="6.44140625" style="15" customWidth="1"/>
    <col min="8981" max="8981" width="7.5546875" style="15" customWidth="1"/>
    <col min="8982" max="8982" width="13" style="15" customWidth="1"/>
    <col min="8983" max="8983" width="5.6640625" style="15" customWidth="1"/>
    <col min="8984" max="8984" width="42.44140625" style="15" customWidth="1"/>
    <col min="8985" max="9217" width="11.44140625" style="15"/>
    <col min="9218" max="9218" width="7.33203125" style="15" customWidth="1"/>
    <col min="9219" max="9219" width="15" style="15" customWidth="1"/>
    <col min="9220" max="9220" width="90.109375" style="15" customWidth="1"/>
    <col min="9221" max="9221" width="7.33203125" style="15" customWidth="1"/>
    <col min="9222" max="9222" width="9.6640625" style="15" customWidth="1"/>
    <col min="9223" max="9223" width="21" style="15" customWidth="1"/>
    <col min="9224" max="9224" width="11.109375" style="15" customWidth="1"/>
    <col min="9225" max="9225" width="14.5546875" style="15" customWidth="1"/>
    <col min="9226" max="9226" width="18" style="15" customWidth="1"/>
    <col min="9227" max="9232" width="21" style="15" customWidth="1"/>
    <col min="9233" max="9233" width="24" style="15" customWidth="1"/>
    <col min="9234" max="9235" width="5.6640625" style="15" customWidth="1"/>
    <col min="9236" max="9236" width="6.44140625" style="15" customWidth="1"/>
    <col min="9237" max="9237" width="7.5546875" style="15" customWidth="1"/>
    <col min="9238" max="9238" width="13" style="15" customWidth="1"/>
    <col min="9239" max="9239" width="5.6640625" style="15" customWidth="1"/>
    <col min="9240" max="9240" width="42.44140625" style="15" customWidth="1"/>
    <col min="9241" max="9473" width="11.44140625" style="15"/>
    <col min="9474" max="9474" width="7.33203125" style="15" customWidth="1"/>
    <col min="9475" max="9475" width="15" style="15" customWidth="1"/>
    <col min="9476" max="9476" width="90.109375" style="15" customWidth="1"/>
    <col min="9477" max="9477" width="7.33203125" style="15" customWidth="1"/>
    <col min="9478" max="9478" width="9.6640625" style="15" customWidth="1"/>
    <col min="9479" max="9479" width="21" style="15" customWidth="1"/>
    <col min="9480" max="9480" width="11.109375" style="15" customWidth="1"/>
    <col min="9481" max="9481" width="14.5546875" style="15" customWidth="1"/>
    <col min="9482" max="9482" width="18" style="15" customWidth="1"/>
    <col min="9483" max="9488" width="21" style="15" customWidth="1"/>
    <col min="9489" max="9489" width="24" style="15" customWidth="1"/>
    <col min="9490" max="9491" width="5.6640625" style="15" customWidth="1"/>
    <col min="9492" max="9492" width="6.44140625" style="15" customWidth="1"/>
    <col min="9493" max="9493" width="7.5546875" style="15" customWidth="1"/>
    <col min="9494" max="9494" width="13" style="15" customWidth="1"/>
    <col min="9495" max="9495" width="5.6640625" style="15" customWidth="1"/>
    <col min="9496" max="9496" width="42.44140625" style="15" customWidth="1"/>
    <col min="9497" max="9729" width="11.44140625" style="15"/>
    <col min="9730" max="9730" width="7.33203125" style="15" customWidth="1"/>
    <col min="9731" max="9731" width="15" style="15" customWidth="1"/>
    <col min="9732" max="9732" width="90.109375" style="15" customWidth="1"/>
    <col min="9733" max="9733" width="7.33203125" style="15" customWidth="1"/>
    <col min="9734" max="9734" width="9.6640625" style="15" customWidth="1"/>
    <col min="9735" max="9735" width="21" style="15" customWidth="1"/>
    <col min="9736" max="9736" width="11.109375" style="15" customWidth="1"/>
    <col min="9737" max="9737" width="14.5546875" style="15" customWidth="1"/>
    <col min="9738" max="9738" width="18" style="15" customWidth="1"/>
    <col min="9739" max="9744" width="21" style="15" customWidth="1"/>
    <col min="9745" max="9745" width="24" style="15" customWidth="1"/>
    <col min="9746" max="9747" width="5.6640625" style="15" customWidth="1"/>
    <col min="9748" max="9748" width="6.44140625" style="15" customWidth="1"/>
    <col min="9749" max="9749" width="7.5546875" style="15" customWidth="1"/>
    <col min="9750" max="9750" width="13" style="15" customWidth="1"/>
    <col min="9751" max="9751" width="5.6640625" style="15" customWidth="1"/>
    <col min="9752" max="9752" width="42.44140625" style="15" customWidth="1"/>
    <col min="9753" max="9985" width="11.44140625" style="15"/>
    <col min="9986" max="9986" width="7.33203125" style="15" customWidth="1"/>
    <col min="9987" max="9987" width="15" style="15" customWidth="1"/>
    <col min="9988" max="9988" width="90.109375" style="15" customWidth="1"/>
    <col min="9989" max="9989" width="7.33203125" style="15" customWidth="1"/>
    <col min="9990" max="9990" width="9.6640625" style="15" customWidth="1"/>
    <col min="9991" max="9991" width="21" style="15" customWidth="1"/>
    <col min="9992" max="9992" width="11.109375" style="15" customWidth="1"/>
    <col min="9993" max="9993" width="14.5546875" style="15" customWidth="1"/>
    <col min="9994" max="9994" width="18" style="15" customWidth="1"/>
    <col min="9995" max="10000" width="21" style="15" customWidth="1"/>
    <col min="10001" max="10001" width="24" style="15" customWidth="1"/>
    <col min="10002" max="10003" width="5.6640625" style="15" customWidth="1"/>
    <col min="10004" max="10004" width="6.44140625" style="15" customWidth="1"/>
    <col min="10005" max="10005" width="7.5546875" style="15" customWidth="1"/>
    <col min="10006" max="10006" width="13" style="15" customWidth="1"/>
    <col min="10007" max="10007" width="5.6640625" style="15" customWidth="1"/>
    <col min="10008" max="10008" width="42.44140625" style="15" customWidth="1"/>
    <col min="10009" max="10241" width="11.44140625" style="15"/>
    <col min="10242" max="10242" width="7.33203125" style="15" customWidth="1"/>
    <col min="10243" max="10243" width="15" style="15" customWidth="1"/>
    <col min="10244" max="10244" width="90.109375" style="15" customWidth="1"/>
    <col min="10245" max="10245" width="7.33203125" style="15" customWidth="1"/>
    <col min="10246" max="10246" width="9.6640625" style="15" customWidth="1"/>
    <col min="10247" max="10247" width="21" style="15" customWidth="1"/>
    <col min="10248" max="10248" width="11.109375" style="15" customWidth="1"/>
    <col min="10249" max="10249" width="14.5546875" style="15" customWidth="1"/>
    <col min="10250" max="10250" width="18" style="15" customWidth="1"/>
    <col min="10251" max="10256" width="21" style="15" customWidth="1"/>
    <col min="10257" max="10257" width="24" style="15" customWidth="1"/>
    <col min="10258" max="10259" width="5.6640625" style="15" customWidth="1"/>
    <col min="10260" max="10260" width="6.44140625" style="15" customWidth="1"/>
    <col min="10261" max="10261" width="7.5546875" style="15" customWidth="1"/>
    <col min="10262" max="10262" width="13" style="15" customWidth="1"/>
    <col min="10263" max="10263" width="5.6640625" style="15" customWidth="1"/>
    <col min="10264" max="10264" width="42.44140625" style="15" customWidth="1"/>
    <col min="10265" max="10497" width="11.44140625" style="15"/>
    <col min="10498" max="10498" width="7.33203125" style="15" customWidth="1"/>
    <col min="10499" max="10499" width="15" style="15" customWidth="1"/>
    <col min="10500" max="10500" width="90.109375" style="15" customWidth="1"/>
    <col min="10501" max="10501" width="7.33203125" style="15" customWidth="1"/>
    <col min="10502" max="10502" width="9.6640625" style="15" customWidth="1"/>
    <col min="10503" max="10503" width="21" style="15" customWidth="1"/>
    <col min="10504" max="10504" width="11.109375" style="15" customWidth="1"/>
    <col min="10505" max="10505" width="14.5546875" style="15" customWidth="1"/>
    <col min="10506" max="10506" width="18" style="15" customWidth="1"/>
    <col min="10507" max="10512" width="21" style="15" customWidth="1"/>
    <col min="10513" max="10513" width="24" style="15" customWidth="1"/>
    <col min="10514" max="10515" width="5.6640625" style="15" customWidth="1"/>
    <col min="10516" max="10516" width="6.44140625" style="15" customWidth="1"/>
    <col min="10517" max="10517" width="7.5546875" style="15" customWidth="1"/>
    <col min="10518" max="10518" width="13" style="15" customWidth="1"/>
    <col min="10519" max="10519" width="5.6640625" style="15" customWidth="1"/>
    <col min="10520" max="10520" width="42.44140625" style="15" customWidth="1"/>
    <col min="10521" max="10753" width="11.44140625" style="15"/>
    <col min="10754" max="10754" width="7.33203125" style="15" customWidth="1"/>
    <col min="10755" max="10755" width="15" style="15" customWidth="1"/>
    <col min="10756" max="10756" width="90.109375" style="15" customWidth="1"/>
    <col min="10757" max="10757" width="7.33203125" style="15" customWidth="1"/>
    <col min="10758" max="10758" width="9.6640625" style="15" customWidth="1"/>
    <col min="10759" max="10759" width="21" style="15" customWidth="1"/>
    <col min="10760" max="10760" width="11.109375" style="15" customWidth="1"/>
    <col min="10761" max="10761" width="14.5546875" style="15" customWidth="1"/>
    <col min="10762" max="10762" width="18" style="15" customWidth="1"/>
    <col min="10763" max="10768" width="21" style="15" customWidth="1"/>
    <col min="10769" max="10769" width="24" style="15" customWidth="1"/>
    <col min="10770" max="10771" width="5.6640625" style="15" customWidth="1"/>
    <col min="10772" max="10772" width="6.44140625" style="15" customWidth="1"/>
    <col min="10773" max="10773" width="7.5546875" style="15" customWidth="1"/>
    <col min="10774" max="10774" width="13" style="15" customWidth="1"/>
    <col min="10775" max="10775" width="5.6640625" style="15" customWidth="1"/>
    <col min="10776" max="10776" width="42.44140625" style="15" customWidth="1"/>
    <col min="10777" max="11009" width="11.44140625" style="15"/>
    <col min="11010" max="11010" width="7.33203125" style="15" customWidth="1"/>
    <col min="11011" max="11011" width="15" style="15" customWidth="1"/>
    <col min="11012" max="11012" width="90.109375" style="15" customWidth="1"/>
    <col min="11013" max="11013" width="7.33203125" style="15" customWidth="1"/>
    <col min="11014" max="11014" width="9.6640625" style="15" customWidth="1"/>
    <col min="11015" max="11015" width="21" style="15" customWidth="1"/>
    <col min="11016" max="11016" width="11.109375" style="15" customWidth="1"/>
    <col min="11017" max="11017" width="14.5546875" style="15" customWidth="1"/>
    <col min="11018" max="11018" width="18" style="15" customWidth="1"/>
    <col min="11019" max="11024" width="21" style="15" customWidth="1"/>
    <col min="11025" max="11025" width="24" style="15" customWidth="1"/>
    <col min="11026" max="11027" width="5.6640625" style="15" customWidth="1"/>
    <col min="11028" max="11028" width="6.44140625" style="15" customWidth="1"/>
    <col min="11029" max="11029" width="7.5546875" style="15" customWidth="1"/>
    <col min="11030" max="11030" width="13" style="15" customWidth="1"/>
    <col min="11031" max="11031" width="5.6640625" style="15" customWidth="1"/>
    <col min="11032" max="11032" width="42.44140625" style="15" customWidth="1"/>
    <col min="11033" max="11265" width="11.44140625" style="15"/>
    <col min="11266" max="11266" width="7.33203125" style="15" customWidth="1"/>
    <col min="11267" max="11267" width="15" style="15" customWidth="1"/>
    <col min="11268" max="11268" width="90.109375" style="15" customWidth="1"/>
    <col min="11269" max="11269" width="7.33203125" style="15" customWidth="1"/>
    <col min="11270" max="11270" width="9.6640625" style="15" customWidth="1"/>
    <col min="11271" max="11271" width="21" style="15" customWidth="1"/>
    <col min="11272" max="11272" width="11.109375" style="15" customWidth="1"/>
    <col min="11273" max="11273" width="14.5546875" style="15" customWidth="1"/>
    <col min="11274" max="11274" width="18" style="15" customWidth="1"/>
    <col min="11275" max="11280" width="21" style="15" customWidth="1"/>
    <col min="11281" max="11281" width="24" style="15" customWidth="1"/>
    <col min="11282" max="11283" width="5.6640625" style="15" customWidth="1"/>
    <col min="11284" max="11284" width="6.44140625" style="15" customWidth="1"/>
    <col min="11285" max="11285" width="7.5546875" style="15" customWidth="1"/>
    <col min="11286" max="11286" width="13" style="15" customWidth="1"/>
    <col min="11287" max="11287" width="5.6640625" style="15" customWidth="1"/>
    <col min="11288" max="11288" width="42.44140625" style="15" customWidth="1"/>
    <col min="11289" max="11521" width="11.44140625" style="15"/>
    <col min="11522" max="11522" width="7.33203125" style="15" customWidth="1"/>
    <col min="11523" max="11523" width="15" style="15" customWidth="1"/>
    <col min="11524" max="11524" width="90.109375" style="15" customWidth="1"/>
    <col min="11525" max="11525" width="7.33203125" style="15" customWidth="1"/>
    <col min="11526" max="11526" width="9.6640625" style="15" customWidth="1"/>
    <col min="11527" max="11527" width="21" style="15" customWidth="1"/>
    <col min="11528" max="11528" width="11.109375" style="15" customWidth="1"/>
    <col min="11529" max="11529" width="14.5546875" style="15" customWidth="1"/>
    <col min="11530" max="11530" width="18" style="15" customWidth="1"/>
    <col min="11531" max="11536" width="21" style="15" customWidth="1"/>
    <col min="11537" max="11537" width="24" style="15" customWidth="1"/>
    <col min="11538" max="11539" width="5.6640625" style="15" customWidth="1"/>
    <col min="11540" max="11540" width="6.44140625" style="15" customWidth="1"/>
    <col min="11541" max="11541" width="7.5546875" style="15" customWidth="1"/>
    <col min="11542" max="11542" width="13" style="15" customWidth="1"/>
    <col min="11543" max="11543" width="5.6640625" style="15" customWidth="1"/>
    <col min="11544" max="11544" width="42.44140625" style="15" customWidth="1"/>
    <col min="11545" max="11777" width="11.44140625" style="15"/>
    <col min="11778" max="11778" width="7.33203125" style="15" customWidth="1"/>
    <col min="11779" max="11779" width="15" style="15" customWidth="1"/>
    <col min="11780" max="11780" width="90.109375" style="15" customWidth="1"/>
    <col min="11781" max="11781" width="7.33203125" style="15" customWidth="1"/>
    <col min="11782" max="11782" width="9.6640625" style="15" customWidth="1"/>
    <col min="11783" max="11783" width="21" style="15" customWidth="1"/>
    <col min="11784" max="11784" width="11.109375" style="15" customWidth="1"/>
    <col min="11785" max="11785" width="14.5546875" style="15" customWidth="1"/>
    <col min="11786" max="11786" width="18" style="15" customWidth="1"/>
    <col min="11787" max="11792" width="21" style="15" customWidth="1"/>
    <col min="11793" max="11793" width="24" style="15" customWidth="1"/>
    <col min="11794" max="11795" width="5.6640625" style="15" customWidth="1"/>
    <col min="11796" max="11796" width="6.44140625" style="15" customWidth="1"/>
    <col min="11797" max="11797" width="7.5546875" style="15" customWidth="1"/>
    <col min="11798" max="11798" width="13" style="15" customWidth="1"/>
    <col min="11799" max="11799" width="5.6640625" style="15" customWidth="1"/>
    <col min="11800" max="11800" width="42.44140625" style="15" customWidth="1"/>
    <col min="11801" max="12033" width="11.44140625" style="15"/>
    <col min="12034" max="12034" width="7.33203125" style="15" customWidth="1"/>
    <col min="12035" max="12035" width="15" style="15" customWidth="1"/>
    <col min="12036" max="12036" width="90.109375" style="15" customWidth="1"/>
    <col min="12037" max="12037" width="7.33203125" style="15" customWidth="1"/>
    <col min="12038" max="12038" width="9.6640625" style="15" customWidth="1"/>
    <col min="12039" max="12039" width="21" style="15" customWidth="1"/>
    <col min="12040" max="12040" width="11.109375" style="15" customWidth="1"/>
    <col min="12041" max="12041" width="14.5546875" style="15" customWidth="1"/>
    <col min="12042" max="12042" width="18" style="15" customWidth="1"/>
    <col min="12043" max="12048" width="21" style="15" customWidth="1"/>
    <col min="12049" max="12049" width="24" style="15" customWidth="1"/>
    <col min="12050" max="12051" width="5.6640625" style="15" customWidth="1"/>
    <col min="12052" max="12052" width="6.44140625" style="15" customWidth="1"/>
    <col min="12053" max="12053" width="7.5546875" style="15" customWidth="1"/>
    <col min="12054" max="12054" width="13" style="15" customWidth="1"/>
    <col min="12055" max="12055" width="5.6640625" style="15" customWidth="1"/>
    <col min="12056" max="12056" width="42.44140625" style="15" customWidth="1"/>
    <col min="12057" max="12289" width="11.44140625" style="15"/>
    <col min="12290" max="12290" width="7.33203125" style="15" customWidth="1"/>
    <col min="12291" max="12291" width="15" style="15" customWidth="1"/>
    <col min="12292" max="12292" width="90.109375" style="15" customWidth="1"/>
    <col min="12293" max="12293" width="7.33203125" style="15" customWidth="1"/>
    <col min="12294" max="12294" width="9.6640625" style="15" customWidth="1"/>
    <col min="12295" max="12295" width="21" style="15" customWidth="1"/>
    <col min="12296" max="12296" width="11.109375" style="15" customWidth="1"/>
    <col min="12297" max="12297" width="14.5546875" style="15" customWidth="1"/>
    <col min="12298" max="12298" width="18" style="15" customWidth="1"/>
    <col min="12299" max="12304" width="21" style="15" customWidth="1"/>
    <col min="12305" max="12305" width="24" style="15" customWidth="1"/>
    <col min="12306" max="12307" width="5.6640625" style="15" customWidth="1"/>
    <col min="12308" max="12308" width="6.44140625" style="15" customWidth="1"/>
    <col min="12309" max="12309" width="7.5546875" style="15" customWidth="1"/>
    <col min="12310" max="12310" width="13" style="15" customWidth="1"/>
    <col min="12311" max="12311" width="5.6640625" style="15" customWidth="1"/>
    <col min="12312" max="12312" width="42.44140625" style="15" customWidth="1"/>
    <col min="12313" max="12545" width="11.44140625" style="15"/>
    <col min="12546" max="12546" width="7.33203125" style="15" customWidth="1"/>
    <col min="12547" max="12547" width="15" style="15" customWidth="1"/>
    <col min="12548" max="12548" width="90.109375" style="15" customWidth="1"/>
    <col min="12549" max="12549" width="7.33203125" style="15" customWidth="1"/>
    <col min="12550" max="12550" width="9.6640625" style="15" customWidth="1"/>
    <col min="12551" max="12551" width="21" style="15" customWidth="1"/>
    <col min="12552" max="12552" width="11.109375" style="15" customWidth="1"/>
    <col min="12553" max="12553" width="14.5546875" style="15" customWidth="1"/>
    <col min="12554" max="12554" width="18" style="15" customWidth="1"/>
    <col min="12555" max="12560" width="21" style="15" customWidth="1"/>
    <col min="12561" max="12561" width="24" style="15" customWidth="1"/>
    <col min="12562" max="12563" width="5.6640625" style="15" customWidth="1"/>
    <col min="12564" max="12564" width="6.44140625" style="15" customWidth="1"/>
    <col min="12565" max="12565" width="7.5546875" style="15" customWidth="1"/>
    <col min="12566" max="12566" width="13" style="15" customWidth="1"/>
    <col min="12567" max="12567" width="5.6640625" style="15" customWidth="1"/>
    <col min="12568" max="12568" width="42.44140625" style="15" customWidth="1"/>
    <col min="12569" max="12801" width="11.44140625" style="15"/>
    <col min="12802" max="12802" width="7.33203125" style="15" customWidth="1"/>
    <col min="12803" max="12803" width="15" style="15" customWidth="1"/>
    <col min="12804" max="12804" width="90.109375" style="15" customWidth="1"/>
    <col min="12805" max="12805" width="7.33203125" style="15" customWidth="1"/>
    <col min="12806" max="12806" width="9.6640625" style="15" customWidth="1"/>
    <col min="12807" max="12807" width="21" style="15" customWidth="1"/>
    <col min="12808" max="12808" width="11.109375" style="15" customWidth="1"/>
    <col min="12809" max="12809" width="14.5546875" style="15" customWidth="1"/>
    <col min="12810" max="12810" width="18" style="15" customWidth="1"/>
    <col min="12811" max="12816" width="21" style="15" customWidth="1"/>
    <col min="12817" max="12817" width="24" style="15" customWidth="1"/>
    <col min="12818" max="12819" width="5.6640625" style="15" customWidth="1"/>
    <col min="12820" max="12820" width="6.44140625" style="15" customWidth="1"/>
    <col min="12821" max="12821" width="7.5546875" style="15" customWidth="1"/>
    <col min="12822" max="12822" width="13" style="15" customWidth="1"/>
    <col min="12823" max="12823" width="5.6640625" style="15" customWidth="1"/>
    <col min="12824" max="12824" width="42.44140625" style="15" customWidth="1"/>
    <col min="12825" max="13057" width="11.44140625" style="15"/>
    <col min="13058" max="13058" width="7.33203125" style="15" customWidth="1"/>
    <col min="13059" max="13059" width="15" style="15" customWidth="1"/>
    <col min="13060" max="13060" width="90.109375" style="15" customWidth="1"/>
    <col min="13061" max="13061" width="7.33203125" style="15" customWidth="1"/>
    <col min="13062" max="13062" width="9.6640625" style="15" customWidth="1"/>
    <col min="13063" max="13063" width="21" style="15" customWidth="1"/>
    <col min="13064" max="13064" width="11.109375" style="15" customWidth="1"/>
    <col min="13065" max="13065" width="14.5546875" style="15" customWidth="1"/>
    <col min="13066" max="13066" width="18" style="15" customWidth="1"/>
    <col min="13067" max="13072" width="21" style="15" customWidth="1"/>
    <col min="13073" max="13073" width="24" style="15" customWidth="1"/>
    <col min="13074" max="13075" width="5.6640625" style="15" customWidth="1"/>
    <col min="13076" max="13076" width="6.44140625" style="15" customWidth="1"/>
    <col min="13077" max="13077" width="7.5546875" style="15" customWidth="1"/>
    <col min="13078" max="13078" width="13" style="15" customWidth="1"/>
    <col min="13079" max="13079" width="5.6640625" style="15" customWidth="1"/>
    <col min="13080" max="13080" width="42.44140625" style="15" customWidth="1"/>
    <col min="13081" max="13313" width="11.44140625" style="15"/>
    <col min="13314" max="13314" width="7.33203125" style="15" customWidth="1"/>
    <col min="13315" max="13315" width="15" style="15" customWidth="1"/>
    <col min="13316" max="13316" width="90.109375" style="15" customWidth="1"/>
    <col min="13317" max="13317" width="7.33203125" style="15" customWidth="1"/>
    <col min="13318" max="13318" width="9.6640625" style="15" customWidth="1"/>
    <col min="13319" max="13319" width="21" style="15" customWidth="1"/>
    <col min="13320" max="13320" width="11.109375" style="15" customWidth="1"/>
    <col min="13321" max="13321" width="14.5546875" style="15" customWidth="1"/>
    <col min="13322" max="13322" width="18" style="15" customWidth="1"/>
    <col min="13323" max="13328" width="21" style="15" customWidth="1"/>
    <col min="13329" max="13329" width="24" style="15" customWidth="1"/>
    <col min="13330" max="13331" width="5.6640625" style="15" customWidth="1"/>
    <col min="13332" max="13332" width="6.44140625" style="15" customWidth="1"/>
    <col min="13333" max="13333" width="7.5546875" style="15" customWidth="1"/>
    <col min="13334" max="13334" width="13" style="15" customWidth="1"/>
    <col min="13335" max="13335" width="5.6640625" style="15" customWidth="1"/>
    <col min="13336" max="13336" width="42.44140625" style="15" customWidth="1"/>
    <col min="13337" max="13569" width="11.44140625" style="15"/>
    <col min="13570" max="13570" width="7.33203125" style="15" customWidth="1"/>
    <col min="13571" max="13571" width="15" style="15" customWidth="1"/>
    <col min="13572" max="13572" width="90.109375" style="15" customWidth="1"/>
    <col min="13573" max="13573" width="7.33203125" style="15" customWidth="1"/>
    <col min="13574" max="13574" width="9.6640625" style="15" customWidth="1"/>
    <col min="13575" max="13575" width="21" style="15" customWidth="1"/>
    <col min="13576" max="13576" width="11.109375" style="15" customWidth="1"/>
    <col min="13577" max="13577" width="14.5546875" style="15" customWidth="1"/>
    <col min="13578" max="13578" width="18" style="15" customWidth="1"/>
    <col min="13579" max="13584" width="21" style="15" customWidth="1"/>
    <col min="13585" max="13585" width="24" style="15" customWidth="1"/>
    <col min="13586" max="13587" width="5.6640625" style="15" customWidth="1"/>
    <col min="13588" max="13588" width="6.44140625" style="15" customWidth="1"/>
    <col min="13589" max="13589" width="7.5546875" style="15" customWidth="1"/>
    <col min="13590" max="13590" width="13" style="15" customWidth="1"/>
    <col min="13591" max="13591" width="5.6640625" style="15" customWidth="1"/>
    <col min="13592" max="13592" width="42.44140625" style="15" customWidth="1"/>
    <col min="13593" max="13825" width="11.44140625" style="15"/>
    <col min="13826" max="13826" width="7.33203125" style="15" customWidth="1"/>
    <col min="13827" max="13827" width="15" style="15" customWidth="1"/>
    <col min="13828" max="13828" width="90.109375" style="15" customWidth="1"/>
    <col min="13829" max="13829" width="7.33203125" style="15" customWidth="1"/>
    <col min="13830" max="13830" width="9.6640625" style="15" customWidth="1"/>
    <col min="13831" max="13831" width="21" style="15" customWidth="1"/>
    <col min="13832" max="13832" width="11.109375" style="15" customWidth="1"/>
    <col min="13833" max="13833" width="14.5546875" style="15" customWidth="1"/>
    <col min="13834" max="13834" width="18" style="15" customWidth="1"/>
    <col min="13835" max="13840" width="21" style="15" customWidth="1"/>
    <col min="13841" max="13841" width="24" style="15" customWidth="1"/>
    <col min="13842" max="13843" width="5.6640625" style="15" customWidth="1"/>
    <col min="13844" max="13844" width="6.44140625" style="15" customWidth="1"/>
    <col min="13845" max="13845" width="7.5546875" style="15" customWidth="1"/>
    <col min="13846" max="13846" width="13" style="15" customWidth="1"/>
    <col min="13847" max="13847" width="5.6640625" style="15" customWidth="1"/>
    <col min="13848" max="13848" width="42.44140625" style="15" customWidth="1"/>
    <col min="13849" max="14081" width="11.44140625" style="15"/>
    <col min="14082" max="14082" width="7.33203125" style="15" customWidth="1"/>
    <col min="14083" max="14083" width="15" style="15" customWidth="1"/>
    <col min="14084" max="14084" width="90.109375" style="15" customWidth="1"/>
    <col min="14085" max="14085" width="7.33203125" style="15" customWidth="1"/>
    <col min="14086" max="14086" width="9.6640625" style="15" customWidth="1"/>
    <col min="14087" max="14087" width="21" style="15" customWidth="1"/>
    <col min="14088" max="14088" width="11.109375" style="15" customWidth="1"/>
    <col min="14089" max="14089" width="14.5546875" style="15" customWidth="1"/>
    <col min="14090" max="14090" width="18" style="15" customWidth="1"/>
    <col min="14091" max="14096" width="21" style="15" customWidth="1"/>
    <col min="14097" max="14097" width="24" style="15" customWidth="1"/>
    <col min="14098" max="14099" width="5.6640625" style="15" customWidth="1"/>
    <col min="14100" max="14100" width="6.44140625" style="15" customWidth="1"/>
    <col min="14101" max="14101" width="7.5546875" style="15" customWidth="1"/>
    <col min="14102" max="14102" width="13" style="15" customWidth="1"/>
    <col min="14103" max="14103" width="5.6640625" style="15" customWidth="1"/>
    <col min="14104" max="14104" width="42.44140625" style="15" customWidth="1"/>
    <col min="14105" max="14337" width="11.44140625" style="15"/>
    <col min="14338" max="14338" width="7.33203125" style="15" customWidth="1"/>
    <col min="14339" max="14339" width="15" style="15" customWidth="1"/>
    <col min="14340" max="14340" width="90.109375" style="15" customWidth="1"/>
    <col min="14341" max="14341" width="7.33203125" style="15" customWidth="1"/>
    <col min="14342" max="14342" width="9.6640625" style="15" customWidth="1"/>
    <col min="14343" max="14343" width="21" style="15" customWidth="1"/>
    <col min="14344" max="14344" width="11.109375" style="15" customWidth="1"/>
    <col min="14345" max="14345" width="14.5546875" style="15" customWidth="1"/>
    <col min="14346" max="14346" width="18" style="15" customWidth="1"/>
    <col min="14347" max="14352" width="21" style="15" customWidth="1"/>
    <col min="14353" max="14353" width="24" style="15" customWidth="1"/>
    <col min="14354" max="14355" width="5.6640625" style="15" customWidth="1"/>
    <col min="14356" max="14356" width="6.44140625" style="15" customWidth="1"/>
    <col min="14357" max="14357" width="7.5546875" style="15" customWidth="1"/>
    <col min="14358" max="14358" width="13" style="15" customWidth="1"/>
    <col min="14359" max="14359" width="5.6640625" style="15" customWidth="1"/>
    <col min="14360" max="14360" width="42.44140625" style="15" customWidth="1"/>
    <col min="14361" max="14593" width="11.44140625" style="15"/>
    <col min="14594" max="14594" width="7.33203125" style="15" customWidth="1"/>
    <col min="14595" max="14595" width="15" style="15" customWidth="1"/>
    <col min="14596" max="14596" width="90.109375" style="15" customWidth="1"/>
    <col min="14597" max="14597" width="7.33203125" style="15" customWidth="1"/>
    <col min="14598" max="14598" width="9.6640625" style="15" customWidth="1"/>
    <col min="14599" max="14599" width="21" style="15" customWidth="1"/>
    <col min="14600" max="14600" width="11.109375" style="15" customWidth="1"/>
    <col min="14601" max="14601" width="14.5546875" style="15" customWidth="1"/>
    <col min="14602" max="14602" width="18" style="15" customWidth="1"/>
    <col min="14603" max="14608" width="21" style="15" customWidth="1"/>
    <col min="14609" max="14609" width="24" style="15" customWidth="1"/>
    <col min="14610" max="14611" width="5.6640625" style="15" customWidth="1"/>
    <col min="14612" max="14612" width="6.44140625" style="15" customWidth="1"/>
    <col min="14613" max="14613" width="7.5546875" style="15" customWidth="1"/>
    <col min="14614" max="14614" width="13" style="15" customWidth="1"/>
    <col min="14615" max="14615" width="5.6640625" style="15" customWidth="1"/>
    <col min="14616" max="14616" width="42.44140625" style="15" customWidth="1"/>
    <col min="14617" max="14849" width="11.44140625" style="15"/>
    <col min="14850" max="14850" width="7.33203125" style="15" customWidth="1"/>
    <col min="14851" max="14851" width="15" style="15" customWidth="1"/>
    <col min="14852" max="14852" width="90.109375" style="15" customWidth="1"/>
    <col min="14853" max="14853" width="7.33203125" style="15" customWidth="1"/>
    <col min="14854" max="14854" width="9.6640625" style="15" customWidth="1"/>
    <col min="14855" max="14855" width="21" style="15" customWidth="1"/>
    <col min="14856" max="14856" width="11.109375" style="15" customWidth="1"/>
    <col min="14857" max="14857" width="14.5546875" style="15" customWidth="1"/>
    <col min="14858" max="14858" width="18" style="15" customWidth="1"/>
    <col min="14859" max="14864" width="21" style="15" customWidth="1"/>
    <col min="14865" max="14865" width="24" style="15" customWidth="1"/>
    <col min="14866" max="14867" width="5.6640625" style="15" customWidth="1"/>
    <col min="14868" max="14868" width="6.44140625" style="15" customWidth="1"/>
    <col min="14869" max="14869" width="7.5546875" style="15" customWidth="1"/>
    <col min="14870" max="14870" width="13" style="15" customWidth="1"/>
    <col min="14871" max="14871" width="5.6640625" style="15" customWidth="1"/>
    <col min="14872" max="14872" width="42.44140625" style="15" customWidth="1"/>
    <col min="14873" max="15105" width="11.44140625" style="15"/>
    <col min="15106" max="15106" width="7.33203125" style="15" customWidth="1"/>
    <col min="15107" max="15107" width="15" style="15" customWidth="1"/>
    <col min="15108" max="15108" width="90.109375" style="15" customWidth="1"/>
    <col min="15109" max="15109" width="7.33203125" style="15" customWidth="1"/>
    <col min="15110" max="15110" width="9.6640625" style="15" customWidth="1"/>
    <col min="15111" max="15111" width="21" style="15" customWidth="1"/>
    <col min="15112" max="15112" width="11.109375" style="15" customWidth="1"/>
    <col min="15113" max="15113" width="14.5546875" style="15" customWidth="1"/>
    <col min="15114" max="15114" width="18" style="15" customWidth="1"/>
    <col min="15115" max="15120" width="21" style="15" customWidth="1"/>
    <col min="15121" max="15121" width="24" style="15" customWidth="1"/>
    <col min="15122" max="15123" width="5.6640625" style="15" customWidth="1"/>
    <col min="15124" max="15124" width="6.44140625" style="15" customWidth="1"/>
    <col min="15125" max="15125" width="7.5546875" style="15" customWidth="1"/>
    <col min="15126" max="15126" width="13" style="15" customWidth="1"/>
    <col min="15127" max="15127" width="5.6640625" style="15" customWidth="1"/>
    <col min="15128" max="15128" width="42.44140625" style="15" customWidth="1"/>
    <col min="15129" max="15361" width="11.44140625" style="15"/>
    <col min="15362" max="15362" width="7.33203125" style="15" customWidth="1"/>
    <col min="15363" max="15363" width="15" style="15" customWidth="1"/>
    <col min="15364" max="15364" width="90.109375" style="15" customWidth="1"/>
    <col min="15365" max="15365" width="7.33203125" style="15" customWidth="1"/>
    <col min="15366" max="15366" width="9.6640625" style="15" customWidth="1"/>
    <col min="15367" max="15367" width="21" style="15" customWidth="1"/>
    <col min="15368" max="15368" width="11.109375" style="15" customWidth="1"/>
    <col min="15369" max="15369" width="14.5546875" style="15" customWidth="1"/>
    <col min="15370" max="15370" width="18" style="15" customWidth="1"/>
    <col min="15371" max="15376" width="21" style="15" customWidth="1"/>
    <col min="15377" max="15377" width="24" style="15" customWidth="1"/>
    <col min="15378" max="15379" width="5.6640625" style="15" customWidth="1"/>
    <col min="15380" max="15380" width="6.44140625" style="15" customWidth="1"/>
    <col min="15381" max="15381" width="7.5546875" style="15" customWidth="1"/>
    <col min="15382" max="15382" width="13" style="15" customWidth="1"/>
    <col min="15383" max="15383" width="5.6640625" style="15" customWidth="1"/>
    <col min="15384" max="15384" width="42.44140625" style="15" customWidth="1"/>
    <col min="15385" max="15617" width="11.44140625" style="15"/>
    <col min="15618" max="15618" width="7.33203125" style="15" customWidth="1"/>
    <col min="15619" max="15619" width="15" style="15" customWidth="1"/>
    <col min="15620" max="15620" width="90.109375" style="15" customWidth="1"/>
    <col min="15621" max="15621" width="7.33203125" style="15" customWidth="1"/>
    <col min="15622" max="15622" width="9.6640625" style="15" customWidth="1"/>
    <col min="15623" max="15623" width="21" style="15" customWidth="1"/>
    <col min="15624" max="15624" width="11.109375" style="15" customWidth="1"/>
    <col min="15625" max="15625" width="14.5546875" style="15" customWidth="1"/>
    <col min="15626" max="15626" width="18" style="15" customWidth="1"/>
    <col min="15627" max="15632" width="21" style="15" customWidth="1"/>
    <col min="15633" max="15633" width="24" style="15" customWidth="1"/>
    <col min="15634" max="15635" width="5.6640625" style="15" customWidth="1"/>
    <col min="15636" max="15636" width="6.44140625" style="15" customWidth="1"/>
    <col min="15637" max="15637" width="7.5546875" style="15" customWidth="1"/>
    <col min="15638" max="15638" width="13" style="15" customWidth="1"/>
    <col min="15639" max="15639" width="5.6640625" style="15" customWidth="1"/>
    <col min="15640" max="15640" width="42.44140625" style="15" customWidth="1"/>
    <col min="15641" max="15873" width="11.44140625" style="15"/>
    <col min="15874" max="15874" width="7.33203125" style="15" customWidth="1"/>
    <col min="15875" max="15875" width="15" style="15" customWidth="1"/>
    <col min="15876" max="15876" width="90.109375" style="15" customWidth="1"/>
    <col min="15877" max="15877" width="7.33203125" style="15" customWidth="1"/>
    <col min="15878" max="15878" width="9.6640625" style="15" customWidth="1"/>
    <col min="15879" max="15879" width="21" style="15" customWidth="1"/>
    <col min="15880" max="15880" width="11.109375" style="15" customWidth="1"/>
    <col min="15881" max="15881" width="14.5546875" style="15" customWidth="1"/>
    <col min="15882" max="15882" width="18" style="15" customWidth="1"/>
    <col min="15883" max="15888" width="21" style="15" customWidth="1"/>
    <col min="15889" max="15889" width="24" style="15" customWidth="1"/>
    <col min="15890" max="15891" width="5.6640625" style="15" customWidth="1"/>
    <col min="15892" max="15892" width="6.44140625" style="15" customWidth="1"/>
    <col min="15893" max="15893" width="7.5546875" style="15" customWidth="1"/>
    <col min="15894" max="15894" width="13" style="15" customWidth="1"/>
    <col min="15895" max="15895" width="5.6640625" style="15" customWidth="1"/>
    <col min="15896" max="15896" width="42.44140625" style="15" customWidth="1"/>
    <col min="15897" max="16129" width="11.44140625" style="15"/>
    <col min="16130" max="16130" width="7.33203125" style="15" customWidth="1"/>
    <col min="16131" max="16131" width="15" style="15" customWidth="1"/>
    <col min="16132" max="16132" width="90.109375" style="15" customWidth="1"/>
    <col min="16133" max="16133" width="7.33203125" style="15" customWidth="1"/>
    <col min="16134" max="16134" width="9.6640625" style="15" customWidth="1"/>
    <col min="16135" max="16135" width="21" style="15" customWidth="1"/>
    <col min="16136" max="16136" width="11.109375" style="15" customWidth="1"/>
    <col min="16137" max="16137" width="14.5546875" style="15" customWidth="1"/>
    <col min="16138" max="16138" width="18" style="15" customWidth="1"/>
    <col min="16139" max="16144" width="21" style="15" customWidth="1"/>
    <col min="16145" max="16145" width="24" style="15" customWidth="1"/>
    <col min="16146" max="16147" width="5.6640625" style="15" customWidth="1"/>
    <col min="16148" max="16148" width="6.44140625" style="15" customWidth="1"/>
    <col min="16149" max="16149" width="7.5546875" style="15" customWidth="1"/>
    <col min="16150" max="16150" width="13" style="15" customWidth="1"/>
    <col min="16151" max="16151" width="5.6640625" style="15" customWidth="1"/>
    <col min="16152" max="16152" width="42.44140625" style="15" customWidth="1"/>
    <col min="16153" max="16384" width="11.44140625" style="15"/>
  </cols>
  <sheetData>
    <row r="1" spans="1:24" ht="15" customHeight="1" x14ac:dyDescent="0.3">
      <c r="A1" s="11" t="s">
        <v>127</v>
      </c>
      <c r="B1" s="11" t="s">
        <v>66</v>
      </c>
      <c r="C1" s="11" t="s">
        <v>128</v>
      </c>
      <c r="D1" s="11" t="s">
        <v>67</v>
      </c>
      <c r="E1" s="11" t="s">
        <v>129</v>
      </c>
      <c r="F1" s="11" t="s">
        <v>130</v>
      </c>
      <c r="G1" s="11" t="s">
        <v>131</v>
      </c>
      <c r="H1" s="11" t="s">
        <v>132</v>
      </c>
      <c r="I1" s="11" t="s">
        <v>133</v>
      </c>
      <c r="J1" s="11" t="s">
        <v>134</v>
      </c>
      <c r="K1" s="11" t="s">
        <v>135</v>
      </c>
      <c r="L1" s="11" t="s">
        <v>136</v>
      </c>
      <c r="M1" s="11" t="s">
        <v>137</v>
      </c>
      <c r="N1" s="11" t="s">
        <v>138</v>
      </c>
      <c r="O1" s="11" t="s">
        <v>139</v>
      </c>
      <c r="P1" s="11" t="s">
        <v>140</v>
      </c>
      <c r="Q1" s="12" t="s">
        <v>141</v>
      </c>
      <c r="R1" s="13" t="s">
        <v>142</v>
      </c>
      <c r="S1" s="13" t="s">
        <v>143</v>
      </c>
      <c r="T1" s="14" t="s">
        <v>144</v>
      </c>
      <c r="U1" s="14" t="s">
        <v>145</v>
      </c>
      <c r="V1" s="14" t="s">
        <v>146</v>
      </c>
      <c r="W1" s="14" t="s">
        <v>147</v>
      </c>
      <c r="X1" s="14" t="s">
        <v>148</v>
      </c>
    </row>
    <row r="2" spans="1:24" s="16" customFormat="1" ht="15" customHeight="1" x14ac:dyDescent="0.3">
      <c r="B2" s="236" t="s">
        <v>68</v>
      </c>
      <c r="C2" s="236"/>
      <c r="D2" s="236"/>
      <c r="E2" s="17"/>
      <c r="F2" s="17"/>
      <c r="G2" s="17"/>
      <c r="H2" s="17"/>
      <c r="I2" s="17"/>
      <c r="J2" s="17"/>
      <c r="K2" s="17"/>
      <c r="L2" s="17"/>
      <c r="M2" s="17"/>
      <c r="N2" s="17"/>
      <c r="O2" s="17"/>
      <c r="P2" s="17"/>
      <c r="Q2" s="18"/>
      <c r="T2" s="16">
        <f>SUM(T3:T9)</f>
        <v>2.73</v>
      </c>
      <c r="V2" s="19"/>
    </row>
    <row r="3" spans="1:24" ht="15" customHeight="1" x14ac:dyDescent="0.3">
      <c r="A3" s="20" t="s">
        <v>149</v>
      </c>
      <c r="B3" s="4" t="s">
        <v>6</v>
      </c>
      <c r="D3" s="9" t="s">
        <v>150</v>
      </c>
      <c r="E3" s="9" t="s">
        <v>151</v>
      </c>
      <c r="F3" s="9" t="s">
        <v>125</v>
      </c>
      <c r="G3" s="22" t="s">
        <v>152</v>
      </c>
      <c r="H3" s="9"/>
      <c r="I3" s="9"/>
      <c r="J3" s="9"/>
      <c r="K3" s="9"/>
      <c r="L3" s="9"/>
      <c r="M3" s="9"/>
      <c r="N3" s="9"/>
      <c r="O3" s="9"/>
      <c r="P3" s="9"/>
      <c r="Q3" s="23" t="s">
        <v>153</v>
      </c>
      <c r="T3" s="15">
        <v>0.15</v>
      </c>
      <c r="U3" s="15">
        <v>1.5</v>
      </c>
      <c r="V3" s="24" t="s">
        <v>154</v>
      </c>
      <c r="X3" s="24" t="s">
        <v>155</v>
      </c>
    </row>
    <row r="4" spans="1:24" ht="15" customHeight="1" x14ac:dyDescent="0.3">
      <c r="A4" s="24" t="s">
        <v>156</v>
      </c>
      <c r="B4" s="4" t="s">
        <v>116</v>
      </c>
      <c r="C4" s="21" t="s">
        <v>157</v>
      </c>
      <c r="D4" s="25" t="s">
        <v>158</v>
      </c>
      <c r="E4" s="25" t="s">
        <v>159</v>
      </c>
      <c r="F4" s="9" t="s">
        <v>125</v>
      </c>
      <c r="G4" s="26" t="s">
        <v>160</v>
      </c>
      <c r="H4" s="25"/>
      <c r="I4" s="25"/>
      <c r="J4" s="25"/>
      <c r="K4" s="25"/>
      <c r="L4" s="25"/>
      <c r="M4" s="25"/>
      <c r="N4" s="25"/>
      <c r="O4" s="20" t="s">
        <v>161</v>
      </c>
      <c r="P4" s="25"/>
      <c r="Q4" s="27" t="s">
        <v>162</v>
      </c>
      <c r="T4" s="28">
        <v>1.8</v>
      </c>
      <c r="U4" s="15">
        <v>3</v>
      </c>
      <c r="V4" s="24" t="s">
        <v>163</v>
      </c>
      <c r="X4" s="24" t="s">
        <v>164</v>
      </c>
    </row>
    <row r="5" spans="1:24" ht="15" customHeight="1" x14ac:dyDescent="0.3">
      <c r="A5" s="24" t="s">
        <v>156</v>
      </c>
      <c r="B5" s="4" t="s">
        <v>117</v>
      </c>
      <c r="C5" s="21" t="s">
        <v>157</v>
      </c>
      <c r="D5" s="25" t="s">
        <v>165</v>
      </c>
      <c r="E5" s="25" t="s">
        <v>159</v>
      </c>
      <c r="F5" s="9" t="s">
        <v>125</v>
      </c>
      <c r="G5" s="26" t="s">
        <v>160</v>
      </c>
      <c r="H5" s="25" t="s">
        <v>126</v>
      </c>
      <c r="I5" s="25"/>
      <c r="J5" s="25"/>
      <c r="K5" s="25"/>
      <c r="L5" s="25"/>
      <c r="M5" s="25"/>
      <c r="N5" s="25"/>
      <c r="O5" s="20" t="s">
        <v>161</v>
      </c>
      <c r="P5" s="25"/>
      <c r="Q5" s="27"/>
      <c r="T5" s="28"/>
      <c r="X5" s="24"/>
    </row>
    <row r="6" spans="1:24" ht="15" customHeight="1" x14ac:dyDescent="0.3">
      <c r="A6" s="24" t="s">
        <v>156</v>
      </c>
      <c r="B6" s="4" t="s">
        <v>118</v>
      </c>
      <c r="C6" s="21" t="s">
        <v>157</v>
      </c>
      <c r="D6" s="25" t="s">
        <v>166</v>
      </c>
      <c r="E6" s="25" t="s">
        <v>159</v>
      </c>
      <c r="F6" s="9" t="s">
        <v>125</v>
      </c>
      <c r="G6" s="26" t="s">
        <v>160</v>
      </c>
      <c r="H6" s="25"/>
      <c r="I6" s="25"/>
      <c r="J6" s="25"/>
      <c r="K6" s="25"/>
      <c r="L6" s="25"/>
      <c r="M6" s="25"/>
      <c r="N6" s="25"/>
      <c r="O6" s="25"/>
      <c r="P6" s="25"/>
      <c r="Q6" s="27"/>
      <c r="T6" s="28"/>
      <c r="X6" s="24"/>
    </row>
    <row r="7" spans="1:24" ht="15" customHeight="1" x14ac:dyDescent="0.3">
      <c r="A7" s="20" t="s">
        <v>167</v>
      </c>
      <c r="B7" s="4" t="s">
        <v>69</v>
      </c>
      <c r="C7" s="21" t="s">
        <v>157</v>
      </c>
      <c r="D7" s="29" t="s">
        <v>168</v>
      </c>
      <c r="E7" s="29" t="s">
        <v>159</v>
      </c>
      <c r="F7" s="9" t="s">
        <v>125</v>
      </c>
      <c r="G7" s="26" t="s">
        <v>169</v>
      </c>
      <c r="H7" s="29" t="s">
        <v>170</v>
      </c>
      <c r="I7" s="29"/>
      <c r="J7" s="29" t="s">
        <v>171</v>
      </c>
      <c r="K7" s="29"/>
      <c r="L7" s="29" t="s">
        <v>126</v>
      </c>
      <c r="M7" s="29"/>
      <c r="N7" s="29"/>
      <c r="O7" s="29"/>
      <c r="P7" s="29"/>
      <c r="Q7" s="23" t="s">
        <v>172</v>
      </c>
      <c r="T7" s="15">
        <v>0.4</v>
      </c>
      <c r="U7" s="15">
        <v>2</v>
      </c>
      <c r="V7" s="24" t="s">
        <v>173</v>
      </c>
      <c r="X7" s="24" t="s">
        <v>174</v>
      </c>
    </row>
    <row r="8" spans="1:24" ht="15" customHeight="1" x14ac:dyDescent="0.3">
      <c r="A8" s="20" t="s">
        <v>175</v>
      </c>
      <c r="B8" s="4" t="s">
        <v>70</v>
      </c>
      <c r="C8" s="21" t="s">
        <v>157</v>
      </c>
      <c r="D8" t="s">
        <v>176</v>
      </c>
      <c r="E8" s="25" t="s">
        <v>159</v>
      </c>
      <c r="F8" s="9" t="s">
        <v>125</v>
      </c>
      <c r="G8" s="26" t="s">
        <v>177</v>
      </c>
      <c r="H8" s="25"/>
      <c r="I8" s="25"/>
      <c r="J8" s="25"/>
      <c r="K8" s="25"/>
      <c r="L8" s="25"/>
      <c r="M8" s="25"/>
      <c r="N8" s="25" t="s">
        <v>178</v>
      </c>
      <c r="O8" s="25"/>
      <c r="P8" s="25"/>
      <c r="Q8" s="23" t="s">
        <v>179</v>
      </c>
      <c r="T8" s="15">
        <v>0.3</v>
      </c>
      <c r="U8" s="15">
        <v>3</v>
      </c>
      <c r="V8" s="24" t="s">
        <v>180</v>
      </c>
      <c r="X8" s="15" t="s">
        <v>181</v>
      </c>
    </row>
    <row r="9" spans="1:24" ht="15" customHeight="1" x14ac:dyDescent="0.3">
      <c r="A9" s="20" t="s">
        <v>182</v>
      </c>
      <c r="B9" s="5" t="s">
        <v>71</v>
      </c>
      <c r="C9" s="21" t="s">
        <v>157</v>
      </c>
      <c r="D9" s="20" t="s">
        <v>7</v>
      </c>
      <c r="E9" s="20" t="s">
        <v>159</v>
      </c>
      <c r="F9" s="9" t="s">
        <v>125</v>
      </c>
      <c r="G9" s="26" t="s">
        <v>183</v>
      </c>
      <c r="H9" s="20"/>
      <c r="I9" s="20"/>
      <c r="J9" s="20"/>
      <c r="K9" s="20"/>
      <c r="L9" s="20"/>
      <c r="M9" s="20"/>
      <c r="N9" s="20" t="s">
        <v>184</v>
      </c>
      <c r="O9" s="20"/>
      <c r="P9" s="20"/>
      <c r="T9" s="15">
        <v>0.08</v>
      </c>
      <c r="U9" s="15">
        <v>1</v>
      </c>
      <c r="X9" s="15" t="s">
        <v>181</v>
      </c>
    </row>
    <row r="10" spans="1:24" s="16" customFormat="1" ht="15" customHeight="1" x14ac:dyDescent="0.3">
      <c r="B10" s="237" t="s">
        <v>72</v>
      </c>
      <c r="C10" s="238"/>
      <c r="D10" s="238"/>
      <c r="E10" s="238"/>
      <c r="F10" s="238"/>
      <c r="G10" s="238"/>
      <c r="H10" s="238"/>
      <c r="I10" s="238"/>
      <c r="J10" s="238"/>
      <c r="K10" s="238"/>
      <c r="L10" s="238"/>
      <c r="M10" s="238"/>
      <c r="N10" s="238"/>
      <c r="O10" s="238"/>
      <c r="P10" s="238"/>
      <c r="Q10" s="18"/>
      <c r="T10" s="16">
        <f>SUM(T11:T25)</f>
        <v>8.2999999999999989</v>
      </c>
      <c r="U10" s="30">
        <f>T10/T45</f>
        <v>0.43478260869565211</v>
      </c>
      <c r="V10" s="19"/>
    </row>
    <row r="11" spans="1:24" s="31" customFormat="1" ht="15" customHeight="1" x14ac:dyDescent="0.3">
      <c r="A11" s="20" t="s">
        <v>149</v>
      </c>
      <c r="B11" s="4" t="s">
        <v>73</v>
      </c>
      <c r="D11" s="20" t="s">
        <v>185</v>
      </c>
      <c r="E11" s="20" t="s">
        <v>151</v>
      </c>
      <c r="F11" s="9" t="s">
        <v>125</v>
      </c>
      <c r="G11" s="32" t="s">
        <v>186</v>
      </c>
      <c r="H11" s="20"/>
      <c r="I11" s="20"/>
      <c r="J11" s="20"/>
      <c r="K11" s="20"/>
      <c r="L11" s="20"/>
      <c r="M11" s="20"/>
      <c r="N11" s="20" t="s">
        <v>178</v>
      </c>
      <c r="O11" s="20"/>
      <c r="P11" s="20"/>
      <c r="Q11" s="33" t="s">
        <v>187</v>
      </c>
      <c r="T11" s="31">
        <v>0.5</v>
      </c>
      <c r="U11" s="34">
        <v>6</v>
      </c>
      <c r="V11" s="34" t="s">
        <v>188</v>
      </c>
      <c r="X11" s="34" t="s">
        <v>189</v>
      </c>
    </row>
    <row r="12" spans="1:24" customFormat="1" ht="15" customHeight="1" x14ac:dyDescent="0.3">
      <c r="A12" s="35" t="s">
        <v>190</v>
      </c>
      <c r="B12" s="4" t="s">
        <v>74</v>
      </c>
      <c r="C12" s="21"/>
      <c r="D12" s="36" t="s">
        <v>191</v>
      </c>
      <c r="E12" s="36" t="s">
        <v>151</v>
      </c>
      <c r="F12" s="9" t="s">
        <v>125</v>
      </c>
      <c r="G12" s="37" t="s">
        <v>192</v>
      </c>
      <c r="H12" s="36"/>
      <c r="I12" s="36"/>
      <c r="J12" s="36"/>
      <c r="K12" s="36"/>
      <c r="L12" s="36"/>
      <c r="M12" s="36"/>
      <c r="N12" s="36"/>
      <c r="O12" s="36"/>
      <c r="P12" s="36"/>
      <c r="Q12" s="38" t="s">
        <v>179</v>
      </c>
      <c r="T12" s="15">
        <v>0.5</v>
      </c>
      <c r="U12" s="1">
        <v>8</v>
      </c>
      <c r="V12" s="1"/>
    </row>
    <row r="13" spans="1:24" customFormat="1" ht="15" customHeight="1" x14ac:dyDescent="0.3">
      <c r="A13" s="10" t="s">
        <v>190</v>
      </c>
      <c r="B13" s="4" t="s">
        <v>75</v>
      </c>
      <c r="C13" s="21"/>
      <c r="D13" s="35" t="s">
        <v>193</v>
      </c>
      <c r="E13" s="35" t="s">
        <v>151</v>
      </c>
      <c r="F13" s="9" t="s">
        <v>125</v>
      </c>
      <c r="G13" s="39" t="s">
        <v>194</v>
      </c>
      <c r="H13" s="35"/>
      <c r="I13" s="35"/>
      <c r="J13" s="35"/>
      <c r="K13" s="35"/>
      <c r="L13" s="35"/>
      <c r="M13" s="35"/>
      <c r="N13" s="35"/>
      <c r="O13" s="35"/>
      <c r="P13" s="35"/>
      <c r="Q13" s="26" t="s">
        <v>187</v>
      </c>
      <c r="T13" s="15">
        <v>0.6</v>
      </c>
      <c r="U13" s="1">
        <v>8</v>
      </c>
      <c r="V13" s="1"/>
    </row>
    <row r="14" spans="1:24" customFormat="1" ht="15" customHeight="1" x14ac:dyDescent="0.3">
      <c r="A14" s="20" t="s">
        <v>167</v>
      </c>
      <c r="B14" s="4" t="s">
        <v>76</v>
      </c>
      <c r="C14" s="21" t="s">
        <v>195</v>
      </c>
      <c r="D14" s="40" t="s">
        <v>196</v>
      </c>
      <c r="E14" s="40" t="s">
        <v>159</v>
      </c>
      <c r="F14" s="9" t="s">
        <v>125</v>
      </c>
      <c r="G14" s="41" t="s">
        <v>197</v>
      </c>
      <c r="H14" s="40" t="s">
        <v>126</v>
      </c>
      <c r="I14" s="40"/>
      <c r="J14" s="40"/>
      <c r="K14" s="40"/>
      <c r="L14" s="40"/>
      <c r="M14" s="40"/>
      <c r="N14" s="40"/>
      <c r="O14" s="40"/>
      <c r="P14" s="40"/>
      <c r="Q14" s="23" t="s">
        <v>198</v>
      </c>
      <c r="T14" s="15">
        <v>1.2</v>
      </c>
      <c r="U14" s="1">
        <v>8</v>
      </c>
      <c r="V14" s="1" t="s">
        <v>199</v>
      </c>
      <c r="X14" s="1" t="s">
        <v>200</v>
      </c>
    </row>
    <row r="15" spans="1:24" customFormat="1" ht="15" customHeight="1" x14ac:dyDescent="0.3">
      <c r="A15" s="20" t="s">
        <v>167</v>
      </c>
      <c r="B15" s="5" t="s">
        <v>77</v>
      </c>
      <c r="C15" s="21"/>
      <c r="D15" s="40" t="s">
        <v>284</v>
      </c>
      <c r="E15" s="40" t="s">
        <v>159</v>
      </c>
      <c r="F15" s="9" t="s">
        <v>125</v>
      </c>
      <c r="G15" s="41" t="s">
        <v>201</v>
      </c>
      <c r="H15" s="40"/>
      <c r="I15" s="40"/>
      <c r="J15" s="40"/>
      <c r="K15" s="40"/>
      <c r="L15" s="40"/>
      <c r="M15" s="40"/>
      <c r="N15" s="40"/>
      <c r="O15" s="40"/>
      <c r="P15" s="40"/>
      <c r="Q15" s="38"/>
      <c r="T15" s="15">
        <v>0.5</v>
      </c>
      <c r="U15" s="1">
        <v>8</v>
      </c>
      <c r="V15" s="1" t="s">
        <v>199</v>
      </c>
    </row>
    <row r="16" spans="1:24" customFormat="1" ht="15" customHeight="1" x14ac:dyDescent="0.3">
      <c r="A16" s="20" t="s">
        <v>202</v>
      </c>
      <c r="B16" s="4" t="s">
        <v>78</v>
      </c>
      <c r="C16" s="21" t="s">
        <v>157</v>
      </c>
      <c r="D16" s="42" t="s">
        <v>203</v>
      </c>
      <c r="E16" s="42" t="s">
        <v>151</v>
      </c>
      <c r="F16" s="9" t="s">
        <v>125</v>
      </c>
      <c r="G16" s="43" t="s">
        <v>204</v>
      </c>
      <c r="H16" s="42"/>
      <c r="I16" s="42"/>
      <c r="J16" s="42"/>
      <c r="K16" s="42"/>
      <c r="L16" s="42"/>
      <c r="M16" s="42"/>
      <c r="N16" s="42"/>
      <c r="O16" s="20" t="s">
        <v>161</v>
      </c>
      <c r="P16" s="42"/>
      <c r="Q16" s="44" t="s">
        <v>205</v>
      </c>
      <c r="T16" s="15">
        <v>0.2</v>
      </c>
      <c r="U16" s="1">
        <v>3</v>
      </c>
      <c r="V16" s="1"/>
      <c r="X16" s="45" t="s">
        <v>206</v>
      </c>
    </row>
    <row r="17" spans="1:24" customFormat="1" ht="15" customHeight="1" x14ac:dyDescent="0.3">
      <c r="A17" s="20" t="s">
        <v>202</v>
      </c>
      <c r="B17" s="4" t="s">
        <v>119</v>
      </c>
      <c r="C17" s="21" t="s">
        <v>157</v>
      </c>
      <c r="D17" s="25" t="s">
        <v>207</v>
      </c>
      <c r="E17" s="25" t="s">
        <v>151</v>
      </c>
      <c r="F17" s="9" t="s">
        <v>125</v>
      </c>
      <c r="G17" s="46" t="s">
        <v>208</v>
      </c>
      <c r="H17" s="25" t="s">
        <v>209</v>
      </c>
      <c r="I17" s="25"/>
      <c r="J17" s="25"/>
      <c r="K17" s="25"/>
      <c r="L17" s="25"/>
      <c r="M17" s="25"/>
      <c r="N17" s="25"/>
      <c r="O17" s="25"/>
      <c r="P17" s="25"/>
      <c r="Q17" s="38"/>
      <c r="T17" s="15">
        <v>1.6</v>
      </c>
      <c r="U17" s="1">
        <v>8</v>
      </c>
      <c r="V17" s="1"/>
      <c r="X17" s="1" t="s">
        <v>210</v>
      </c>
    </row>
    <row r="18" spans="1:24" customFormat="1" ht="15" customHeight="1" x14ac:dyDescent="0.3">
      <c r="A18" s="20" t="s">
        <v>202</v>
      </c>
      <c r="B18" s="4" t="s">
        <v>120</v>
      </c>
      <c r="C18" s="21" t="s">
        <v>157</v>
      </c>
      <c r="D18" s="25" t="s">
        <v>211</v>
      </c>
      <c r="E18" s="25" t="s">
        <v>151</v>
      </c>
      <c r="F18" s="9" t="s">
        <v>125</v>
      </c>
      <c r="G18" s="46" t="s">
        <v>208</v>
      </c>
      <c r="H18" s="25" t="s">
        <v>209</v>
      </c>
      <c r="I18" s="25"/>
      <c r="J18" s="25"/>
      <c r="K18" s="25"/>
      <c r="L18" s="25"/>
      <c r="M18" s="25"/>
      <c r="N18" s="25"/>
      <c r="O18" s="25"/>
      <c r="P18" s="25"/>
      <c r="Q18" s="38"/>
      <c r="T18" s="15"/>
      <c r="U18" s="1"/>
      <c r="V18" s="1"/>
      <c r="X18" s="1"/>
    </row>
    <row r="19" spans="1:24" customFormat="1" ht="15" customHeight="1" x14ac:dyDescent="0.3">
      <c r="A19" s="20"/>
      <c r="B19" s="5" t="s">
        <v>121</v>
      </c>
      <c r="C19" s="21"/>
      <c r="D19" s="47" t="s">
        <v>212</v>
      </c>
      <c r="E19" s="25"/>
      <c r="F19" s="9"/>
      <c r="G19" s="46"/>
      <c r="H19" s="25"/>
      <c r="I19" s="25"/>
      <c r="J19" s="25"/>
      <c r="K19" s="25"/>
      <c r="L19" s="25"/>
      <c r="M19" s="25"/>
      <c r="N19" s="25"/>
      <c r="O19" s="25"/>
      <c r="P19" s="25"/>
      <c r="Q19" s="38"/>
      <c r="T19" s="15"/>
      <c r="U19" s="1"/>
      <c r="V19" s="1"/>
      <c r="X19" s="1"/>
    </row>
    <row r="20" spans="1:24" customFormat="1" ht="15" customHeight="1" x14ac:dyDescent="0.3">
      <c r="A20" s="20" t="s">
        <v>202</v>
      </c>
      <c r="B20" s="4" t="s">
        <v>79</v>
      </c>
      <c r="C20" s="21"/>
      <c r="D20" s="40" t="s">
        <v>213</v>
      </c>
      <c r="E20" s="40" t="s">
        <v>151</v>
      </c>
      <c r="F20" s="9" t="s">
        <v>125</v>
      </c>
      <c r="G20" s="39" t="s">
        <v>214</v>
      </c>
      <c r="H20" s="40"/>
      <c r="I20" s="40"/>
      <c r="J20" s="40"/>
      <c r="K20" s="40"/>
      <c r="L20" s="40"/>
      <c r="M20" s="40"/>
      <c r="N20" s="40"/>
      <c r="O20" s="40"/>
      <c r="P20" s="40"/>
      <c r="Q20" s="38" t="s">
        <v>179</v>
      </c>
      <c r="T20" s="15">
        <v>0.8</v>
      </c>
      <c r="U20" s="1">
        <v>7</v>
      </c>
      <c r="V20" s="1"/>
      <c r="X20" s="1" t="s">
        <v>215</v>
      </c>
    </row>
    <row r="21" spans="1:24" customFormat="1" ht="14.25" customHeight="1" x14ac:dyDescent="0.3">
      <c r="A21" s="20" t="s">
        <v>202</v>
      </c>
      <c r="B21" s="4" t="s">
        <v>80</v>
      </c>
      <c r="C21" s="21"/>
      <c r="D21" s="25" t="s">
        <v>216</v>
      </c>
      <c r="E21" s="25" t="s">
        <v>151</v>
      </c>
      <c r="F21" s="9" t="s">
        <v>125</v>
      </c>
      <c r="G21" s="39" t="s">
        <v>217</v>
      </c>
      <c r="H21" s="40"/>
      <c r="I21" s="25"/>
      <c r="J21" s="25"/>
      <c r="K21" s="25"/>
      <c r="L21" s="25"/>
      <c r="M21" s="25"/>
      <c r="N21" s="25"/>
      <c r="O21" s="25"/>
      <c r="P21" s="25"/>
      <c r="Q21" s="38" t="s">
        <v>218</v>
      </c>
      <c r="T21" s="15">
        <v>0.8</v>
      </c>
      <c r="U21" s="1">
        <v>7</v>
      </c>
      <c r="V21" s="1"/>
      <c r="X21" s="1" t="s">
        <v>219</v>
      </c>
    </row>
    <row r="22" spans="1:24" customFormat="1" ht="15" customHeight="1" x14ac:dyDescent="0.3">
      <c r="A22" s="20" t="s">
        <v>220</v>
      </c>
      <c r="B22" s="4" t="s">
        <v>81</v>
      </c>
      <c r="C22" s="21" t="s">
        <v>157</v>
      </c>
      <c r="D22" s="20" t="s">
        <v>221</v>
      </c>
      <c r="E22" s="25" t="s">
        <v>151</v>
      </c>
      <c r="F22" s="9" t="s">
        <v>125</v>
      </c>
      <c r="G22" s="48" t="s">
        <v>222</v>
      </c>
      <c r="H22" s="25" t="s">
        <v>126</v>
      </c>
      <c r="I22" s="25"/>
      <c r="J22" s="25"/>
      <c r="K22" s="25"/>
      <c r="L22" s="25"/>
      <c r="M22" s="25"/>
      <c r="N22" s="25" t="s">
        <v>223</v>
      </c>
      <c r="O22" s="25"/>
      <c r="P22" s="25"/>
      <c r="Q22" s="38"/>
      <c r="R22" s="1" t="s">
        <v>224</v>
      </c>
      <c r="S22" s="1"/>
      <c r="T22" s="15">
        <v>0.6</v>
      </c>
      <c r="U22" s="1">
        <v>8</v>
      </c>
      <c r="V22" s="1"/>
      <c r="X22" s="1" t="s">
        <v>225</v>
      </c>
    </row>
    <row r="23" spans="1:24" customFormat="1" ht="15" customHeight="1" x14ac:dyDescent="0.3">
      <c r="A23" s="49" t="s">
        <v>226</v>
      </c>
      <c r="B23" s="5" t="s">
        <v>82</v>
      </c>
      <c r="C23" s="21" t="s">
        <v>157</v>
      </c>
      <c r="D23" s="25" t="s">
        <v>83</v>
      </c>
      <c r="E23" s="25" t="s">
        <v>159</v>
      </c>
      <c r="F23" s="9" t="s">
        <v>125</v>
      </c>
      <c r="G23" s="43" t="s">
        <v>227</v>
      </c>
      <c r="H23" s="25" t="s">
        <v>228</v>
      </c>
      <c r="I23" s="25"/>
      <c r="J23" s="25" t="s">
        <v>229</v>
      </c>
      <c r="K23" s="25"/>
      <c r="L23" s="25"/>
      <c r="M23" s="25"/>
      <c r="N23" s="25"/>
      <c r="O23" s="25"/>
      <c r="P23" s="25"/>
      <c r="Q23" s="50" t="s">
        <v>230</v>
      </c>
      <c r="T23" s="15">
        <v>0.3</v>
      </c>
      <c r="U23" s="1">
        <v>7</v>
      </c>
      <c r="V23" s="1"/>
      <c r="X23" s="1" t="s">
        <v>231</v>
      </c>
    </row>
    <row r="24" spans="1:24" customFormat="1" ht="15" customHeight="1" x14ac:dyDescent="0.3">
      <c r="A24" s="49" t="s">
        <v>226</v>
      </c>
      <c r="B24" s="5" t="s">
        <v>84</v>
      </c>
      <c r="C24" s="21" t="s">
        <v>157</v>
      </c>
      <c r="D24" s="25" t="s">
        <v>85</v>
      </c>
      <c r="E24" s="25" t="s">
        <v>159</v>
      </c>
      <c r="F24" s="9" t="s">
        <v>125</v>
      </c>
      <c r="G24" s="51" t="s">
        <v>232</v>
      </c>
      <c r="H24" s="25"/>
      <c r="I24" s="25"/>
      <c r="J24" s="25"/>
      <c r="K24" s="25"/>
      <c r="L24" s="25"/>
      <c r="M24" s="25"/>
      <c r="N24" s="25" t="s">
        <v>178</v>
      </c>
      <c r="O24" s="25"/>
      <c r="P24" s="25"/>
      <c r="Q24" s="38" t="s">
        <v>179</v>
      </c>
      <c r="T24" s="15">
        <v>0.6</v>
      </c>
      <c r="U24" s="1">
        <v>7</v>
      </c>
      <c r="V24" s="1"/>
      <c r="X24" s="1" t="s">
        <v>233</v>
      </c>
    </row>
    <row r="25" spans="1:24" customFormat="1" ht="15" customHeight="1" x14ac:dyDescent="0.3">
      <c r="A25" s="20" t="s">
        <v>175</v>
      </c>
      <c r="B25" s="5" t="s">
        <v>86</v>
      </c>
      <c r="C25" s="21" t="s">
        <v>157</v>
      </c>
      <c r="D25" s="25" t="s">
        <v>87</v>
      </c>
      <c r="E25" s="25" t="s">
        <v>159</v>
      </c>
      <c r="F25" s="9" t="s">
        <v>125</v>
      </c>
      <c r="G25" s="44" t="s">
        <v>159</v>
      </c>
      <c r="H25" s="25"/>
      <c r="I25" s="25"/>
      <c r="J25" s="25"/>
      <c r="K25" s="25"/>
      <c r="L25" s="25"/>
      <c r="M25" s="25"/>
      <c r="N25" s="25" t="s">
        <v>178</v>
      </c>
      <c r="O25" s="25"/>
      <c r="P25" s="25"/>
      <c r="Q25" s="38"/>
      <c r="T25" s="15">
        <v>0.1</v>
      </c>
      <c r="U25" s="52">
        <v>2</v>
      </c>
      <c r="X25" s="1" t="s">
        <v>234</v>
      </c>
    </row>
    <row r="26" spans="1:24" customFormat="1" ht="15" customHeight="1" x14ac:dyDescent="0.3">
      <c r="A26" s="20"/>
      <c r="B26" s="4" t="s">
        <v>122</v>
      </c>
      <c r="C26" s="21" t="s">
        <v>157</v>
      </c>
      <c r="D26" s="25" t="s">
        <v>235</v>
      </c>
      <c r="E26" s="36"/>
      <c r="F26" s="9" t="s">
        <v>125</v>
      </c>
      <c r="G26" s="53" t="s">
        <v>236</v>
      </c>
      <c r="H26" s="36" t="s">
        <v>237</v>
      </c>
      <c r="I26" s="36"/>
      <c r="J26" s="36" t="s">
        <v>238</v>
      </c>
      <c r="K26" s="36"/>
      <c r="L26" s="36" t="s">
        <v>126</v>
      </c>
      <c r="M26" s="36"/>
      <c r="N26" s="36"/>
      <c r="O26" s="36"/>
      <c r="P26" s="36"/>
      <c r="Q26" s="38"/>
      <c r="T26" s="15">
        <v>0</v>
      </c>
      <c r="U26" s="52"/>
      <c r="X26" s="1"/>
    </row>
    <row r="27" spans="1:24" s="16" customFormat="1" ht="15" customHeight="1" x14ac:dyDescent="0.3">
      <c r="B27" s="237" t="s">
        <v>88</v>
      </c>
      <c r="C27" s="238"/>
      <c r="D27" s="238"/>
      <c r="E27" s="54"/>
      <c r="F27" s="54"/>
      <c r="G27" s="54"/>
      <c r="H27" s="54"/>
      <c r="I27" s="54"/>
      <c r="J27" s="54"/>
      <c r="K27" s="54"/>
      <c r="L27" s="54"/>
      <c r="M27" s="54"/>
      <c r="N27" s="54"/>
      <c r="O27" s="54"/>
      <c r="P27" s="54"/>
      <c r="Q27" s="18"/>
      <c r="T27" s="16">
        <f>SUM(T28:T33)</f>
        <v>3.2000000000000006</v>
      </c>
      <c r="V27" s="19"/>
    </row>
    <row r="28" spans="1:24" customFormat="1" ht="15" customHeight="1" x14ac:dyDescent="0.3">
      <c r="A28" s="20" t="s">
        <v>239</v>
      </c>
      <c r="B28" s="4" t="s">
        <v>89</v>
      </c>
      <c r="C28" s="21" t="s">
        <v>157</v>
      </c>
      <c r="D28" s="20" t="s">
        <v>240</v>
      </c>
      <c r="E28" s="20" t="s">
        <v>159</v>
      </c>
      <c r="F28" s="9" t="s">
        <v>125</v>
      </c>
      <c r="G28" s="41" t="s">
        <v>241</v>
      </c>
      <c r="H28" s="20" t="s">
        <v>242</v>
      </c>
      <c r="I28" s="20"/>
      <c r="J28" s="20"/>
      <c r="K28" s="20"/>
      <c r="L28" s="20"/>
      <c r="M28" s="20"/>
      <c r="N28" s="20"/>
      <c r="O28" s="20" t="s">
        <v>161</v>
      </c>
      <c r="P28" s="20"/>
      <c r="Q28" s="44" t="s">
        <v>243</v>
      </c>
      <c r="T28" s="15">
        <v>2</v>
      </c>
      <c r="U28" s="1">
        <v>6</v>
      </c>
      <c r="X28" s="1" t="s">
        <v>244</v>
      </c>
    </row>
    <row r="29" spans="1:24" customFormat="1" ht="15" customHeight="1" x14ac:dyDescent="0.3">
      <c r="A29" s="20" t="s">
        <v>167</v>
      </c>
      <c r="B29" s="4" t="s">
        <v>123</v>
      </c>
      <c r="C29" s="21" t="s">
        <v>157</v>
      </c>
      <c r="D29" s="25" t="s">
        <v>235</v>
      </c>
      <c r="E29" s="40" t="s">
        <v>159</v>
      </c>
      <c r="F29" s="9" t="s">
        <v>125</v>
      </c>
      <c r="G29" s="55" t="s">
        <v>236</v>
      </c>
      <c r="H29" s="40" t="s">
        <v>126</v>
      </c>
      <c r="I29" s="40"/>
      <c r="J29" s="40"/>
      <c r="K29" s="40"/>
      <c r="L29" s="40"/>
      <c r="M29" s="40"/>
      <c r="N29" s="40"/>
      <c r="O29" s="40"/>
      <c r="P29" s="40"/>
      <c r="Q29" s="38" t="s">
        <v>179</v>
      </c>
      <c r="T29" s="15">
        <v>0.5</v>
      </c>
      <c r="U29" s="1">
        <v>6</v>
      </c>
      <c r="X29" s="1" t="s">
        <v>245</v>
      </c>
    </row>
    <row r="30" spans="1:24" s="31" customFormat="1" ht="15" customHeight="1" x14ac:dyDescent="0.3">
      <c r="A30" s="20" t="s">
        <v>149</v>
      </c>
      <c r="B30" s="4" t="s">
        <v>90</v>
      </c>
      <c r="D30" s="20" t="s">
        <v>246</v>
      </c>
      <c r="E30" s="20" t="s">
        <v>151</v>
      </c>
      <c r="F30" s="9" t="s">
        <v>125</v>
      </c>
      <c r="G30" s="41" t="s">
        <v>247</v>
      </c>
      <c r="H30" s="20"/>
      <c r="I30" s="20"/>
      <c r="J30" s="20"/>
      <c r="K30" s="20"/>
      <c r="L30" s="20"/>
      <c r="M30" s="20"/>
      <c r="N30" s="20"/>
      <c r="O30" s="20" t="s">
        <v>248</v>
      </c>
      <c r="P30" s="20"/>
      <c r="Q30" s="33"/>
      <c r="T30" s="15">
        <v>0.2</v>
      </c>
      <c r="U30" s="34">
        <v>6</v>
      </c>
      <c r="X30" s="34" t="s">
        <v>249</v>
      </c>
    </row>
    <row r="31" spans="1:24" s="31" customFormat="1" ht="15" customHeight="1" x14ac:dyDescent="0.3">
      <c r="A31" s="20"/>
      <c r="B31" s="6" t="s">
        <v>91</v>
      </c>
      <c r="D31" s="20" t="s">
        <v>289</v>
      </c>
      <c r="E31" s="20" t="s">
        <v>159</v>
      </c>
      <c r="F31" s="9" t="s">
        <v>125</v>
      </c>
      <c r="G31" s="41" t="s">
        <v>250</v>
      </c>
      <c r="H31" s="20"/>
      <c r="I31" s="20"/>
      <c r="J31" s="20"/>
      <c r="K31" s="20"/>
      <c r="L31" s="20"/>
      <c r="M31" s="20"/>
      <c r="N31" s="20"/>
      <c r="O31" s="20"/>
      <c r="P31" s="20"/>
      <c r="Q31" s="33"/>
      <c r="T31" s="15">
        <v>0.2</v>
      </c>
      <c r="U31" s="34">
        <v>4</v>
      </c>
      <c r="X31" s="34" t="s">
        <v>251</v>
      </c>
    </row>
    <row r="32" spans="1:24" s="33" customFormat="1" ht="15" customHeight="1" x14ac:dyDescent="0.3">
      <c r="A32" s="56" t="s">
        <v>190</v>
      </c>
      <c r="B32" s="6" t="s">
        <v>92</v>
      </c>
      <c r="D32" s="56" t="s">
        <v>93</v>
      </c>
      <c r="E32" s="56" t="s">
        <v>151</v>
      </c>
      <c r="F32" s="9" t="s">
        <v>125</v>
      </c>
      <c r="G32" s="43" t="s">
        <v>252</v>
      </c>
      <c r="H32" s="56"/>
      <c r="I32" s="56"/>
      <c r="J32" s="56"/>
      <c r="K32" s="56"/>
      <c r="L32" s="56"/>
      <c r="M32" s="56"/>
      <c r="N32" s="56"/>
      <c r="O32" s="56"/>
      <c r="P32" s="56"/>
      <c r="T32" s="15">
        <v>0.1</v>
      </c>
      <c r="U32" s="41">
        <v>4</v>
      </c>
      <c r="X32" s="33" t="s">
        <v>253</v>
      </c>
    </row>
    <row r="33" spans="1:24" customFormat="1" ht="15" customHeight="1" x14ac:dyDescent="0.3">
      <c r="A33" s="20" t="s">
        <v>254</v>
      </c>
      <c r="B33" s="6" t="s">
        <v>94</v>
      </c>
      <c r="C33" s="21"/>
      <c r="D33" s="20" t="s">
        <v>288</v>
      </c>
      <c r="E33" s="20" t="s">
        <v>151</v>
      </c>
      <c r="F33" s="9" t="s">
        <v>125</v>
      </c>
      <c r="G33" s="39" t="s">
        <v>255</v>
      </c>
      <c r="H33" s="20"/>
      <c r="I33" s="20"/>
      <c r="J33" s="20"/>
      <c r="K33" s="20"/>
      <c r="L33" s="20"/>
      <c r="M33" s="20"/>
      <c r="N33" s="20"/>
      <c r="O33" s="20"/>
      <c r="P33" s="20"/>
      <c r="Q33" s="38"/>
      <c r="T33" s="15">
        <v>0.2</v>
      </c>
      <c r="U33" s="1">
        <v>4</v>
      </c>
      <c r="X33" s="33" t="s">
        <v>256</v>
      </c>
    </row>
    <row r="34" spans="1:24" s="16" customFormat="1" ht="15" customHeight="1" x14ac:dyDescent="0.3">
      <c r="B34" s="236" t="s">
        <v>95</v>
      </c>
      <c r="C34" s="236"/>
      <c r="D34" s="236"/>
      <c r="E34" s="17"/>
      <c r="F34" s="17"/>
      <c r="G34" s="17"/>
      <c r="H34" s="17"/>
      <c r="I34" s="17"/>
      <c r="J34" s="17"/>
      <c r="K34" s="17"/>
      <c r="L34" s="17"/>
      <c r="M34" s="17"/>
      <c r="N34" s="17"/>
      <c r="O34" s="17"/>
      <c r="P34" s="17"/>
      <c r="Q34" s="18"/>
      <c r="T34" s="16">
        <f>SUM(T35:T38)</f>
        <v>2.4000000000000004</v>
      </c>
      <c r="V34" s="19"/>
    </row>
    <row r="35" spans="1:24" ht="15" customHeight="1" x14ac:dyDescent="0.3">
      <c r="A35" s="20" t="s">
        <v>167</v>
      </c>
      <c r="B35" s="6" t="s">
        <v>96</v>
      </c>
      <c r="D35" s="20" t="s">
        <v>97</v>
      </c>
      <c r="E35" s="20" t="s">
        <v>159</v>
      </c>
      <c r="F35" s="9" t="s">
        <v>125</v>
      </c>
      <c r="G35" s="23" t="s">
        <v>257</v>
      </c>
      <c r="H35" s="20"/>
      <c r="I35" s="20"/>
      <c r="J35" s="20"/>
      <c r="K35" s="20"/>
      <c r="L35" s="20"/>
      <c r="M35" s="20"/>
      <c r="N35" s="20"/>
      <c r="O35" s="20"/>
      <c r="P35" s="20"/>
      <c r="Q35" s="38" t="s">
        <v>179</v>
      </c>
      <c r="T35" s="15">
        <v>0.4</v>
      </c>
      <c r="U35" s="15">
        <v>8</v>
      </c>
      <c r="X35" s="15" t="s">
        <v>258</v>
      </c>
    </row>
    <row r="36" spans="1:24" ht="15" customHeight="1" x14ac:dyDescent="0.3">
      <c r="A36" s="20" t="s">
        <v>254</v>
      </c>
      <c r="B36" s="5" t="s">
        <v>98</v>
      </c>
      <c r="D36" s="20" t="s">
        <v>285</v>
      </c>
      <c r="E36" s="20" t="s">
        <v>151</v>
      </c>
      <c r="F36" s="9" t="s">
        <v>125</v>
      </c>
      <c r="G36" s="27" t="s">
        <v>259</v>
      </c>
      <c r="H36" s="20"/>
      <c r="I36" s="20"/>
      <c r="J36" s="20"/>
      <c r="K36" s="20"/>
      <c r="L36" s="20"/>
      <c r="M36" s="20"/>
      <c r="N36" s="20"/>
      <c r="O36" s="20"/>
      <c r="P36" s="20"/>
      <c r="Q36" s="27"/>
      <c r="T36" s="15">
        <v>1</v>
      </c>
      <c r="U36" s="15">
        <v>8</v>
      </c>
      <c r="X36" s="15" t="s">
        <v>260</v>
      </c>
    </row>
    <row r="37" spans="1:24" ht="15" customHeight="1" x14ac:dyDescent="0.3">
      <c r="A37" s="20" t="s">
        <v>254</v>
      </c>
      <c r="B37" s="4" t="s">
        <v>99</v>
      </c>
      <c r="C37" s="21" t="s">
        <v>195</v>
      </c>
      <c r="D37" s="20" t="s">
        <v>286</v>
      </c>
      <c r="E37" s="20" t="s">
        <v>261</v>
      </c>
      <c r="F37" s="9" t="s">
        <v>125</v>
      </c>
      <c r="G37" s="57" t="s">
        <v>262</v>
      </c>
      <c r="H37" s="20"/>
      <c r="I37" s="20"/>
      <c r="J37" s="20"/>
      <c r="K37" s="20"/>
      <c r="L37" s="20"/>
      <c r="M37" s="20"/>
      <c r="N37" s="20"/>
      <c r="O37" s="20"/>
      <c r="P37" s="20"/>
      <c r="Q37" s="58" t="s">
        <v>263</v>
      </c>
      <c r="T37" s="15">
        <v>0.8</v>
      </c>
      <c r="U37" s="15">
        <v>8</v>
      </c>
      <c r="X37" s="24" t="s">
        <v>264</v>
      </c>
    </row>
    <row r="38" spans="1:24" ht="15" customHeight="1" x14ac:dyDescent="0.3">
      <c r="A38" s="20" t="s">
        <v>265</v>
      </c>
      <c r="B38" s="5" t="s">
        <v>100</v>
      </c>
      <c r="C38" s="21" t="s">
        <v>157</v>
      </c>
      <c r="D38" s="20" t="s">
        <v>101</v>
      </c>
      <c r="E38" s="20" t="s">
        <v>159</v>
      </c>
      <c r="F38" s="9" t="s">
        <v>125</v>
      </c>
      <c r="G38" s="23" t="s">
        <v>266</v>
      </c>
      <c r="H38" s="20"/>
      <c r="I38" s="20"/>
      <c r="J38" s="20"/>
      <c r="K38" s="20"/>
      <c r="L38" s="20"/>
      <c r="M38" s="20"/>
      <c r="N38" s="20" t="s">
        <v>178</v>
      </c>
      <c r="O38" s="20"/>
      <c r="P38" s="20"/>
      <c r="R38" s="59"/>
      <c r="S38" s="59"/>
      <c r="T38" s="15">
        <v>0.2</v>
      </c>
      <c r="U38" s="15">
        <v>8</v>
      </c>
      <c r="X38" s="60" t="s">
        <v>267</v>
      </c>
    </row>
    <row r="39" spans="1:24" s="16" customFormat="1" ht="15" customHeight="1" x14ac:dyDescent="0.3">
      <c r="B39" s="236" t="s">
        <v>102</v>
      </c>
      <c r="C39" s="236"/>
      <c r="D39" s="236"/>
      <c r="E39" s="17"/>
      <c r="F39" s="17"/>
      <c r="G39" s="17"/>
      <c r="H39" s="17"/>
      <c r="I39" s="17"/>
      <c r="J39" s="17"/>
      <c r="K39" s="17"/>
      <c r="L39" s="17"/>
      <c r="M39" s="17"/>
      <c r="N39" s="17"/>
      <c r="O39" s="17"/>
      <c r="P39" s="17"/>
      <c r="Q39" s="18"/>
      <c r="T39" s="16">
        <f>SUM(T41:T44)</f>
        <v>2.46</v>
      </c>
      <c r="V39" s="19"/>
    </row>
    <row r="40" spans="1:24" ht="15" customHeight="1" x14ac:dyDescent="0.3">
      <c r="A40" s="40" t="s">
        <v>182</v>
      </c>
      <c r="B40" s="7" t="s">
        <v>103</v>
      </c>
      <c r="C40" s="21" t="s">
        <v>157</v>
      </c>
      <c r="D40" s="40" t="s">
        <v>287</v>
      </c>
      <c r="E40" s="40" t="s">
        <v>261</v>
      </c>
      <c r="F40" s="9" t="s">
        <v>125</v>
      </c>
      <c r="G40" s="61" t="s">
        <v>268</v>
      </c>
      <c r="N40" s="25" t="s">
        <v>223</v>
      </c>
      <c r="Q40" s="23" t="s">
        <v>269</v>
      </c>
      <c r="T40" s="15">
        <v>1</v>
      </c>
      <c r="U40" s="15">
        <v>8</v>
      </c>
      <c r="X40" s="24" t="s">
        <v>270</v>
      </c>
    </row>
    <row r="41" spans="1:24" ht="15" customHeight="1" x14ac:dyDescent="0.3">
      <c r="A41" s="40" t="s">
        <v>182</v>
      </c>
      <c r="B41" s="7" t="s">
        <v>60</v>
      </c>
      <c r="C41" s="21" t="s">
        <v>157</v>
      </c>
      <c r="D41" s="40" t="s">
        <v>104</v>
      </c>
      <c r="E41" s="40" t="s">
        <v>261</v>
      </c>
      <c r="F41" s="9" t="s">
        <v>125</v>
      </c>
      <c r="G41" s="62" t="s">
        <v>271</v>
      </c>
      <c r="Q41" s="23" t="s">
        <v>269</v>
      </c>
      <c r="T41" s="15">
        <v>1</v>
      </c>
      <c r="U41" s="15">
        <v>8</v>
      </c>
      <c r="X41" s="15" t="s">
        <v>272</v>
      </c>
    </row>
    <row r="42" spans="1:24" ht="15" customHeight="1" x14ac:dyDescent="0.3">
      <c r="A42" s="40" t="s">
        <v>182</v>
      </c>
      <c r="B42" s="8" t="s">
        <v>105</v>
      </c>
      <c r="C42" s="21" t="s">
        <v>157</v>
      </c>
      <c r="D42" s="40" t="s">
        <v>107</v>
      </c>
      <c r="E42" s="40" t="s">
        <v>159</v>
      </c>
      <c r="F42" s="9" t="s">
        <v>125</v>
      </c>
      <c r="G42" s="23" t="s">
        <v>273</v>
      </c>
      <c r="Q42" s="23" t="s">
        <v>274</v>
      </c>
      <c r="T42" s="15">
        <v>1</v>
      </c>
      <c r="U42" s="15">
        <v>8</v>
      </c>
    </row>
    <row r="43" spans="1:24" ht="15" customHeight="1" x14ac:dyDescent="0.3">
      <c r="A43" s="35" t="s">
        <v>182</v>
      </c>
      <c r="B43" s="7" t="s">
        <v>106</v>
      </c>
      <c r="C43" s="21" t="s">
        <v>157</v>
      </c>
      <c r="D43" s="35" t="s">
        <v>109</v>
      </c>
      <c r="E43" s="35" t="s">
        <v>261</v>
      </c>
      <c r="F43" s="9" t="s">
        <v>125</v>
      </c>
      <c r="G43" s="58" t="s">
        <v>275</v>
      </c>
      <c r="H43" s="35"/>
      <c r="I43" s="35"/>
      <c r="J43" s="35"/>
      <c r="K43" s="35"/>
      <c r="L43" s="35"/>
      <c r="M43" s="35"/>
      <c r="N43" s="35"/>
      <c r="O43" s="35"/>
      <c r="P43" s="35"/>
      <c r="Q43" s="63"/>
      <c r="T43" s="15">
        <v>0.4</v>
      </c>
      <c r="U43" s="15">
        <v>8</v>
      </c>
      <c r="X43" s="15" t="s">
        <v>276</v>
      </c>
    </row>
    <row r="44" spans="1:24" ht="15" customHeight="1" x14ac:dyDescent="0.3">
      <c r="A44" s="40" t="s">
        <v>182</v>
      </c>
      <c r="B44" s="7" t="s">
        <v>108</v>
      </c>
      <c r="C44" s="21" t="s">
        <v>157</v>
      </c>
      <c r="D44" s="40" t="s">
        <v>110</v>
      </c>
      <c r="E44" s="64" t="s">
        <v>261</v>
      </c>
      <c r="F44" s="9" t="s">
        <v>125</v>
      </c>
      <c r="G44" s="23" t="s">
        <v>277</v>
      </c>
      <c r="H44" s="64"/>
      <c r="I44" s="64"/>
      <c r="J44" s="64"/>
      <c r="K44" s="64"/>
      <c r="L44" s="64"/>
      <c r="M44" s="64"/>
      <c r="N44" s="64"/>
      <c r="O44" s="64"/>
      <c r="P44" s="64"/>
      <c r="T44" s="15">
        <v>0.06</v>
      </c>
      <c r="U44" s="15">
        <v>8</v>
      </c>
      <c r="X44" s="15" t="s">
        <v>278</v>
      </c>
    </row>
    <row r="45" spans="1:24" ht="15" customHeight="1" x14ac:dyDescent="0.3">
      <c r="T45" s="65">
        <f>SUM(T39,T34,T27,T10,T2)</f>
        <v>19.09</v>
      </c>
    </row>
    <row r="46" spans="1:24" ht="15" customHeight="1" x14ac:dyDescent="0.3">
      <c r="B46" s="66" t="s">
        <v>279</v>
      </c>
    </row>
    <row r="47" spans="1:24" ht="15" customHeight="1" x14ac:dyDescent="0.3">
      <c r="B47" s="67" t="s">
        <v>280</v>
      </c>
    </row>
    <row r="48" spans="1:24" ht="15" customHeight="1" x14ac:dyDescent="0.3">
      <c r="B48" s="7" t="s">
        <v>281</v>
      </c>
    </row>
    <row r="49" spans="2:2" ht="15" customHeight="1" x14ac:dyDescent="0.3">
      <c r="B49" s="8" t="s">
        <v>282</v>
      </c>
    </row>
  </sheetData>
  <autoFilter ref="B1:R45"/>
  <mergeCells count="5">
    <mergeCell ref="B2:D2"/>
    <mergeCell ref="B10:P10"/>
    <mergeCell ref="B27:D27"/>
    <mergeCell ref="B34:D34"/>
    <mergeCell ref="B39:D39"/>
  </mergeCells>
  <pageMargins left="0.31496062992125984" right="0.31496062992125984" top="0.55118110236220474" bottom="0.55118110236220474" header="0.11811023622047245" footer="0.11811023622047245"/>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P14"/>
  <sheetViews>
    <sheetView workbookViewId="0">
      <selection activeCell="H11" sqref="H11:I15"/>
    </sheetView>
  </sheetViews>
  <sheetFormatPr baseColWidth="10" defaultRowHeight="14.4" x14ac:dyDescent="0.3"/>
  <sheetData>
    <row r="11" spans="1:16" s="71" customFormat="1" ht="12" customHeight="1" x14ac:dyDescent="0.3">
      <c r="A11" s="157" t="s">
        <v>302</v>
      </c>
      <c r="B11" s="81"/>
      <c r="C11" s="169">
        <v>59981.1</v>
      </c>
      <c r="D11" s="81">
        <v>6000</v>
      </c>
      <c r="E11" s="81">
        <v>0</v>
      </c>
      <c r="F11" s="81">
        <v>0</v>
      </c>
      <c r="G11" s="81">
        <v>0</v>
      </c>
      <c r="H11" s="81"/>
      <c r="I11" s="81">
        <v>1200</v>
      </c>
      <c r="J11" s="81">
        <v>0</v>
      </c>
      <c r="K11" s="81">
        <v>8500</v>
      </c>
      <c r="L11" s="195">
        <v>73618.260000000009</v>
      </c>
      <c r="M11" s="195">
        <v>5153.2782000000025</v>
      </c>
      <c r="N11" s="196">
        <v>78771.538200000025</v>
      </c>
      <c r="O11" s="71">
        <v>78771.53820000001</v>
      </c>
      <c r="P11" s="71" t="s">
        <v>313</v>
      </c>
    </row>
    <row r="12" spans="1:16" s="71" customFormat="1" ht="12" customHeight="1" x14ac:dyDescent="0.3">
      <c r="A12" s="157" t="s">
        <v>303</v>
      </c>
      <c r="B12" s="81"/>
      <c r="C12" s="169">
        <v>68961.36</v>
      </c>
      <c r="D12" s="169">
        <v>3000</v>
      </c>
      <c r="E12" s="169">
        <v>0</v>
      </c>
      <c r="F12" s="169">
        <v>0</v>
      </c>
      <c r="G12" s="169">
        <v>0</v>
      </c>
      <c r="H12" s="169">
        <v>0</v>
      </c>
      <c r="I12" s="169">
        <v>0</v>
      </c>
      <c r="J12" s="169">
        <v>0</v>
      </c>
      <c r="K12" s="169">
        <v>14500</v>
      </c>
      <c r="L12" s="197">
        <v>86461.359999999986</v>
      </c>
      <c r="M12" s="197">
        <v>6052.2952000000014</v>
      </c>
      <c r="N12" s="197">
        <v>92513.655200000037</v>
      </c>
      <c r="O12" s="71">
        <v>92513.655199999994</v>
      </c>
      <c r="P12" s="71" t="s">
        <v>316</v>
      </c>
    </row>
    <row r="13" spans="1:16" s="71" customFormat="1" ht="12" customHeight="1" x14ac:dyDescent="0.3">
      <c r="A13" s="157" t="s">
        <v>306</v>
      </c>
      <c r="B13" s="81"/>
      <c r="C13" s="169">
        <v>70534.520000000019</v>
      </c>
      <c r="D13" s="169">
        <v>3000</v>
      </c>
      <c r="E13" s="169">
        <v>0</v>
      </c>
      <c r="F13" s="169">
        <v>0</v>
      </c>
      <c r="G13" s="169">
        <v>0</v>
      </c>
      <c r="H13" s="169">
        <v>0</v>
      </c>
      <c r="I13" s="169">
        <v>0</v>
      </c>
      <c r="J13" s="169">
        <v>0</v>
      </c>
      <c r="K13" s="169">
        <v>14500</v>
      </c>
      <c r="L13" s="197">
        <v>88034.520000000033</v>
      </c>
      <c r="M13" s="197">
        <v>6162.416400000001</v>
      </c>
      <c r="N13" s="197">
        <v>94196.93640000005</v>
      </c>
      <c r="O13" s="71">
        <v>94196.936400000035</v>
      </c>
      <c r="P13" s="71" t="s">
        <v>315</v>
      </c>
    </row>
    <row r="14" spans="1:16" s="71" customFormat="1" ht="12" customHeight="1" x14ac:dyDescent="0.3">
      <c r="A14" s="157" t="s">
        <v>307</v>
      </c>
      <c r="B14" s="81"/>
      <c r="C14" s="169">
        <v>61053.480000000018</v>
      </c>
      <c r="D14" s="169">
        <v>4000</v>
      </c>
      <c r="E14" s="169">
        <v>0</v>
      </c>
      <c r="F14" s="169">
        <v>0</v>
      </c>
      <c r="G14" s="169">
        <v>0</v>
      </c>
      <c r="H14" s="169">
        <v>1200</v>
      </c>
      <c r="I14" s="169">
        <v>1200</v>
      </c>
      <c r="J14" s="169">
        <v>0</v>
      </c>
      <c r="K14" s="169">
        <v>8500</v>
      </c>
      <c r="L14" s="197">
        <v>74753.48000000001</v>
      </c>
      <c r="M14" s="197">
        <v>5232.7436000000016</v>
      </c>
      <c r="N14" s="197">
        <v>79986.223600000012</v>
      </c>
      <c r="O14" s="71">
        <v>79986.223600000012</v>
      </c>
      <c r="P14" s="71" t="s">
        <v>314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70" zoomScaleNormal="70" workbookViewId="0">
      <selection activeCell="A22" sqref="A22"/>
    </sheetView>
  </sheetViews>
  <sheetFormatPr baseColWidth="10" defaultRowHeight="14.4" x14ac:dyDescent="0.3"/>
  <cols>
    <col min="1" max="1" width="90.109375" style="40" customWidth="1"/>
    <col min="2" max="2" width="7.33203125" style="40" customWidth="1"/>
    <col min="3" max="3" width="9.6640625" style="40" customWidth="1"/>
    <col min="4" max="4" width="11.109375" style="40" customWidth="1"/>
    <col min="5" max="5" width="14.5546875" style="40" customWidth="1"/>
    <col min="6" max="6" width="18" style="40" customWidth="1"/>
    <col min="7" max="12" width="21" style="40" customWidth="1"/>
    <col min="13" max="13" width="24" style="23" customWidth="1"/>
    <col min="14" max="14" width="22.6640625" style="24" customWidth="1"/>
    <col min="15" max="15" width="7.5546875" style="24" customWidth="1"/>
    <col min="16" max="16" width="47.33203125" style="24" customWidth="1"/>
    <col min="17" max="249" width="11.44140625" style="149"/>
    <col min="250" max="250" width="7.33203125" style="149" customWidth="1"/>
    <col min="251" max="251" width="15" style="149" customWidth="1"/>
    <col min="252" max="252" width="90.109375" style="149" customWidth="1"/>
    <col min="253" max="253" width="7.33203125" style="149" customWidth="1"/>
    <col min="254" max="254" width="9.6640625" style="149" customWidth="1"/>
    <col min="255" max="255" width="21" style="149" customWidth="1"/>
    <col min="256" max="256" width="11.109375" style="149" customWidth="1"/>
    <col min="257" max="257" width="14.5546875" style="149" customWidth="1"/>
    <col min="258" max="258" width="18" style="149" customWidth="1"/>
    <col min="259" max="264" width="21" style="149" customWidth="1"/>
    <col min="265" max="265" width="24" style="149" customWidth="1"/>
    <col min="266" max="267" width="5.6640625" style="149" customWidth="1"/>
    <col min="268" max="268" width="6.44140625" style="149" customWidth="1"/>
    <col min="269" max="269" width="7.5546875" style="149" customWidth="1"/>
    <col min="270" max="270" width="13" style="149" customWidth="1"/>
    <col min="271" max="271" width="5.6640625" style="149" customWidth="1"/>
    <col min="272" max="272" width="42.44140625" style="149" customWidth="1"/>
    <col min="273" max="505" width="11.44140625" style="149"/>
    <col min="506" max="506" width="7.33203125" style="149" customWidth="1"/>
    <col min="507" max="507" width="15" style="149" customWidth="1"/>
    <col min="508" max="508" width="90.109375" style="149" customWidth="1"/>
    <col min="509" max="509" width="7.33203125" style="149" customWidth="1"/>
    <col min="510" max="510" width="9.6640625" style="149" customWidth="1"/>
    <col min="511" max="511" width="21" style="149" customWidth="1"/>
    <col min="512" max="512" width="11.109375" style="149" customWidth="1"/>
    <col min="513" max="513" width="14.5546875" style="149" customWidth="1"/>
    <col min="514" max="514" width="18" style="149" customWidth="1"/>
    <col min="515" max="520" width="21" style="149" customWidth="1"/>
    <col min="521" max="521" width="24" style="149" customWidth="1"/>
    <col min="522" max="523" width="5.6640625" style="149" customWidth="1"/>
    <col min="524" max="524" width="6.44140625" style="149" customWidth="1"/>
    <col min="525" max="525" width="7.5546875" style="149" customWidth="1"/>
    <col min="526" max="526" width="13" style="149" customWidth="1"/>
    <col min="527" max="527" width="5.6640625" style="149" customWidth="1"/>
    <col min="528" max="528" width="42.44140625" style="149" customWidth="1"/>
    <col min="529" max="761" width="11.44140625" style="149"/>
    <col min="762" max="762" width="7.33203125" style="149" customWidth="1"/>
    <col min="763" max="763" width="15" style="149" customWidth="1"/>
    <col min="764" max="764" width="90.109375" style="149" customWidth="1"/>
    <col min="765" max="765" width="7.33203125" style="149" customWidth="1"/>
    <col min="766" max="766" width="9.6640625" style="149" customWidth="1"/>
    <col min="767" max="767" width="21" style="149" customWidth="1"/>
    <col min="768" max="768" width="11.109375" style="149" customWidth="1"/>
    <col min="769" max="769" width="14.5546875" style="149" customWidth="1"/>
    <col min="770" max="770" width="18" style="149" customWidth="1"/>
    <col min="771" max="776" width="21" style="149" customWidth="1"/>
    <col min="777" max="777" width="24" style="149" customWidth="1"/>
    <col min="778" max="779" width="5.6640625" style="149" customWidth="1"/>
    <col min="780" max="780" width="6.44140625" style="149" customWidth="1"/>
    <col min="781" max="781" width="7.5546875" style="149" customWidth="1"/>
    <col min="782" max="782" width="13" style="149" customWidth="1"/>
    <col min="783" max="783" width="5.6640625" style="149" customWidth="1"/>
    <col min="784" max="784" width="42.44140625" style="149" customWidth="1"/>
    <col min="785" max="1017" width="11.44140625" style="149"/>
    <col min="1018" max="1018" width="7.33203125" style="149" customWidth="1"/>
    <col min="1019" max="1019" width="15" style="149" customWidth="1"/>
    <col min="1020" max="1020" width="90.109375" style="149" customWidth="1"/>
    <col min="1021" max="1021" width="7.33203125" style="149" customWidth="1"/>
    <col min="1022" max="1022" width="9.6640625" style="149" customWidth="1"/>
    <col min="1023" max="1023" width="21" style="149" customWidth="1"/>
    <col min="1024" max="1024" width="11.109375" style="149" customWidth="1"/>
    <col min="1025" max="1025" width="14.5546875" style="149" customWidth="1"/>
    <col min="1026" max="1026" width="18" style="149" customWidth="1"/>
    <col min="1027" max="1032" width="21" style="149" customWidth="1"/>
    <col min="1033" max="1033" width="24" style="149" customWidth="1"/>
    <col min="1034" max="1035" width="5.6640625" style="149" customWidth="1"/>
    <col min="1036" max="1036" width="6.44140625" style="149" customWidth="1"/>
    <col min="1037" max="1037" width="7.5546875" style="149" customWidth="1"/>
    <col min="1038" max="1038" width="13" style="149" customWidth="1"/>
    <col min="1039" max="1039" width="5.6640625" style="149" customWidth="1"/>
    <col min="1040" max="1040" width="42.44140625" style="149" customWidth="1"/>
    <col min="1041" max="1273" width="11.44140625" style="149"/>
    <col min="1274" max="1274" width="7.33203125" style="149" customWidth="1"/>
    <col min="1275" max="1275" width="15" style="149" customWidth="1"/>
    <col min="1276" max="1276" width="90.109375" style="149" customWidth="1"/>
    <col min="1277" max="1277" width="7.33203125" style="149" customWidth="1"/>
    <col min="1278" max="1278" width="9.6640625" style="149" customWidth="1"/>
    <col min="1279" max="1279" width="21" style="149" customWidth="1"/>
    <col min="1280" max="1280" width="11.109375" style="149" customWidth="1"/>
    <col min="1281" max="1281" width="14.5546875" style="149" customWidth="1"/>
    <col min="1282" max="1282" width="18" style="149" customWidth="1"/>
    <col min="1283" max="1288" width="21" style="149" customWidth="1"/>
    <col min="1289" max="1289" width="24" style="149" customWidth="1"/>
    <col min="1290" max="1291" width="5.6640625" style="149" customWidth="1"/>
    <col min="1292" max="1292" width="6.44140625" style="149" customWidth="1"/>
    <col min="1293" max="1293" width="7.5546875" style="149" customWidth="1"/>
    <col min="1294" max="1294" width="13" style="149" customWidth="1"/>
    <col min="1295" max="1295" width="5.6640625" style="149" customWidth="1"/>
    <col min="1296" max="1296" width="42.44140625" style="149" customWidth="1"/>
    <col min="1297" max="1529" width="11.44140625" style="149"/>
    <col min="1530" max="1530" width="7.33203125" style="149" customWidth="1"/>
    <col min="1531" max="1531" width="15" style="149" customWidth="1"/>
    <col min="1532" max="1532" width="90.109375" style="149" customWidth="1"/>
    <col min="1533" max="1533" width="7.33203125" style="149" customWidth="1"/>
    <col min="1534" max="1534" width="9.6640625" style="149" customWidth="1"/>
    <col min="1535" max="1535" width="21" style="149" customWidth="1"/>
    <col min="1536" max="1536" width="11.109375" style="149" customWidth="1"/>
    <col min="1537" max="1537" width="14.5546875" style="149" customWidth="1"/>
    <col min="1538" max="1538" width="18" style="149" customWidth="1"/>
    <col min="1539" max="1544" width="21" style="149" customWidth="1"/>
    <col min="1545" max="1545" width="24" style="149" customWidth="1"/>
    <col min="1546" max="1547" width="5.6640625" style="149" customWidth="1"/>
    <col min="1548" max="1548" width="6.44140625" style="149" customWidth="1"/>
    <col min="1549" max="1549" width="7.5546875" style="149" customWidth="1"/>
    <col min="1550" max="1550" width="13" style="149" customWidth="1"/>
    <col min="1551" max="1551" width="5.6640625" style="149" customWidth="1"/>
    <col min="1552" max="1552" width="42.44140625" style="149" customWidth="1"/>
    <col min="1553" max="1785" width="11.44140625" style="149"/>
    <col min="1786" max="1786" width="7.33203125" style="149" customWidth="1"/>
    <col min="1787" max="1787" width="15" style="149" customWidth="1"/>
    <col min="1788" max="1788" width="90.109375" style="149" customWidth="1"/>
    <col min="1789" max="1789" width="7.33203125" style="149" customWidth="1"/>
    <col min="1790" max="1790" width="9.6640625" style="149" customWidth="1"/>
    <col min="1791" max="1791" width="21" style="149" customWidth="1"/>
    <col min="1792" max="1792" width="11.109375" style="149" customWidth="1"/>
    <col min="1793" max="1793" width="14.5546875" style="149" customWidth="1"/>
    <col min="1794" max="1794" width="18" style="149" customWidth="1"/>
    <col min="1795" max="1800" width="21" style="149" customWidth="1"/>
    <col min="1801" max="1801" width="24" style="149" customWidth="1"/>
    <col min="1802" max="1803" width="5.6640625" style="149" customWidth="1"/>
    <col min="1804" max="1804" width="6.44140625" style="149" customWidth="1"/>
    <col min="1805" max="1805" width="7.5546875" style="149" customWidth="1"/>
    <col min="1806" max="1806" width="13" style="149" customWidth="1"/>
    <col min="1807" max="1807" width="5.6640625" style="149" customWidth="1"/>
    <col min="1808" max="1808" width="42.44140625" style="149" customWidth="1"/>
    <col min="1809" max="2041" width="11.44140625" style="149"/>
    <col min="2042" max="2042" width="7.33203125" style="149" customWidth="1"/>
    <col min="2043" max="2043" width="15" style="149" customWidth="1"/>
    <col min="2044" max="2044" width="90.109375" style="149" customWidth="1"/>
    <col min="2045" max="2045" width="7.33203125" style="149" customWidth="1"/>
    <col min="2046" max="2046" width="9.6640625" style="149" customWidth="1"/>
    <col min="2047" max="2047" width="21" style="149" customWidth="1"/>
    <col min="2048" max="2048" width="11.109375" style="149" customWidth="1"/>
    <col min="2049" max="2049" width="14.5546875" style="149" customWidth="1"/>
    <col min="2050" max="2050" width="18" style="149" customWidth="1"/>
    <col min="2051" max="2056" width="21" style="149" customWidth="1"/>
    <col min="2057" max="2057" width="24" style="149" customWidth="1"/>
    <col min="2058" max="2059" width="5.6640625" style="149" customWidth="1"/>
    <col min="2060" max="2060" width="6.44140625" style="149" customWidth="1"/>
    <col min="2061" max="2061" width="7.5546875" style="149" customWidth="1"/>
    <col min="2062" max="2062" width="13" style="149" customWidth="1"/>
    <col min="2063" max="2063" width="5.6640625" style="149" customWidth="1"/>
    <col min="2064" max="2064" width="42.44140625" style="149" customWidth="1"/>
    <col min="2065" max="2297" width="11.44140625" style="149"/>
    <col min="2298" max="2298" width="7.33203125" style="149" customWidth="1"/>
    <col min="2299" max="2299" width="15" style="149" customWidth="1"/>
    <col min="2300" max="2300" width="90.109375" style="149" customWidth="1"/>
    <col min="2301" max="2301" width="7.33203125" style="149" customWidth="1"/>
    <col min="2302" max="2302" width="9.6640625" style="149" customWidth="1"/>
    <col min="2303" max="2303" width="21" style="149" customWidth="1"/>
    <col min="2304" max="2304" width="11.109375" style="149" customWidth="1"/>
    <col min="2305" max="2305" width="14.5546875" style="149" customWidth="1"/>
    <col min="2306" max="2306" width="18" style="149" customWidth="1"/>
    <col min="2307" max="2312" width="21" style="149" customWidth="1"/>
    <col min="2313" max="2313" width="24" style="149" customWidth="1"/>
    <col min="2314" max="2315" width="5.6640625" style="149" customWidth="1"/>
    <col min="2316" max="2316" width="6.44140625" style="149" customWidth="1"/>
    <col min="2317" max="2317" width="7.5546875" style="149" customWidth="1"/>
    <col min="2318" max="2318" width="13" style="149" customWidth="1"/>
    <col min="2319" max="2319" width="5.6640625" style="149" customWidth="1"/>
    <col min="2320" max="2320" width="42.44140625" style="149" customWidth="1"/>
    <col min="2321" max="2553" width="11.44140625" style="149"/>
    <col min="2554" max="2554" width="7.33203125" style="149" customWidth="1"/>
    <col min="2555" max="2555" width="15" style="149" customWidth="1"/>
    <col min="2556" max="2556" width="90.109375" style="149" customWidth="1"/>
    <col min="2557" max="2557" width="7.33203125" style="149" customWidth="1"/>
    <col min="2558" max="2558" width="9.6640625" style="149" customWidth="1"/>
    <col min="2559" max="2559" width="21" style="149" customWidth="1"/>
    <col min="2560" max="2560" width="11.109375" style="149" customWidth="1"/>
    <col min="2561" max="2561" width="14.5546875" style="149" customWidth="1"/>
    <col min="2562" max="2562" width="18" style="149" customWidth="1"/>
    <col min="2563" max="2568" width="21" style="149" customWidth="1"/>
    <col min="2569" max="2569" width="24" style="149" customWidth="1"/>
    <col min="2570" max="2571" width="5.6640625" style="149" customWidth="1"/>
    <col min="2572" max="2572" width="6.44140625" style="149" customWidth="1"/>
    <col min="2573" max="2573" width="7.5546875" style="149" customWidth="1"/>
    <col min="2574" max="2574" width="13" style="149" customWidth="1"/>
    <col min="2575" max="2575" width="5.6640625" style="149" customWidth="1"/>
    <col min="2576" max="2576" width="42.44140625" style="149" customWidth="1"/>
    <col min="2577" max="2809" width="11.44140625" style="149"/>
    <col min="2810" max="2810" width="7.33203125" style="149" customWidth="1"/>
    <col min="2811" max="2811" width="15" style="149" customWidth="1"/>
    <col min="2812" max="2812" width="90.109375" style="149" customWidth="1"/>
    <col min="2813" max="2813" width="7.33203125" style="149" customWidth="1"/>
    <col min="2814" max="2814" width="9.6640625" style="149" customWidth="1"/>
    <col min="2815" max="2815" width="21" style="149" customWidth="1"/>
    <col min="2816" max="2816" width="11.109375" style="149" customWidth="1"/>
    <col min="2817" max="2817" width="14.5546875" style="149" customWidth="1"/>
    <col min="2818" max="2818" width="18" style="149" customWidth="1"/>
    <col min="2819" max="2824" width="21" style="149" customWidth="1"/>
    <col min="2825" max="2825" width="24" style="149" customWidth="1"/>
    <col min="2826" max="2827" width="5.6640625" style="149" customWidth="1"/>
    <col min="2828" max="2828" width="6.44140625" style="149" customWidth="1"/>
    <col min="2829" max="2829" width="7.5546875" style="149" customWidth="1"/>
    <col min="2830" max="2830" width="13" style="149" customWidth="1"/>
    <col min="2831" max="2831" width="5.6640625" style="149" customWidth="1"/>
    <col min="2832" max="2832" width="42.44140625" style="149" customWidth="1"/>
    <col min="2833" max="3065" width="11.44140625" style="149"/>
    <col min="3066" max="3066" width="7.33203125" style="149" customWidth="1"/>
    <col min="3067" max="3067" width="15" style="149" customWidth="1"/>
    <col min="3068" max="3068" width="90.109375" style="149" customWidth="1"/>
    <col min="3069" max="3069" width="7.33203125" style="149" customWidth="1"/>
    <col min="3070" max="3070" width="9.6640625" style="149" customWidth="1"/>
    <col min="3071" max="3071" width="21" style="149" customWidth="1"/>
    <col min="3072" max="3072" width="11.109375" style="149" customWidth="1"/>
    <col min="3073" max="3073" width="14.5546875" style="149" customWidth="1"/>
    <col min="3074" max="3074" width="18" style="149" customWidth="1"/>
    <col min="3075" max="3080" width="21" style="149" customWidth="1"/>
    <col min="3081" max="3081" width="24" style="149" customWidth="1"/>
    <col min="3082" max="3083" width="5.6640625" style="149" customWidth="1"/>
    <col min="3084" max="3084" width="6.44140625" style="149" customWidth="1"/>
    <col min="3085" max="3085" width="7.5546875" style="149" customWidth="1"/>
    <col min="3086" max="3086" width="13" style="149" customWidth="1"/>
    <col min="3087" max="3087" width="5.6640625" style="149" customWidth="1"/>
    <col min="3088" max="3088" width="42.44140625" style="149" customWidth="1"/>
    <col min="3089" max="3321" width="11.44140625" style="149"/>
    <col min="3322" max="3322" width="7.33203125" style="149" customWidth="1"/>
    <col min="3323" max="3323" width="15" style="149" customWidth="1"/>
    <col min="3324" max="3324" width="90.109375" style="149" customWidth="1"/>
    <col min="3325" max="3325" width="7.33203125" style="149" customWidth="1"/>
    <col min="3326" max="3326" width="9.6640625" style="149" customWidth="1"/>
    <col min="3327" max="3327" width="21" style="149" customWidth="1"/>
    <col min="3328" max="3328" width="11.109375" style="149" customWidth="1"/>
    <col min="3329" max="3329" width="14.5546875" style="149" customWidth="1"/>
    <col min="3330" max="3330" width="18" style="149" customWidth="1"/>
    <col min="3331" max="3336" width="21" style="149" customWidth="1"/>
    <col min="3337" max="3337" width="24" style="149" customWidth="1"/>
    <col min="3338" max="3339" width="5.6640625" style="149" customWidth="1"/>
    <col min="3340" max="3340" width="6.44140625" style="149" customWidth="1"/>
    <col min="3341" max="3341" width="7.5546875" style="149" customWidth="1"/>
    <col min="3342" max="3342" width="13" style="149" customWidth="1"/>
    <col min="3343" max="3343" width="5.6640625" style="149" customWidth="1"/>
    <col min="3344" max="3344" width="42.44140625" style="149" customWidth="1"/>
    <col min="3345" max="3577" width="11.44140625" style="149"/>
    <col min="3578" max="3578" width="7.33203125" style="149" customWidth="1"/>
    <col min="3579" max="3579" width="15" style="149" customWidth="1"/>
    <col min="3580" max="3580" width="90.109375" style="149" customWidth="1"/>
    <col min="3581" max="3581" width="7.33203125" style="149" customWidth="1"/>
    <col min="3582" max="3582" width="9.6640625" style="149" customWidth="1"/>
    <col min="3583" max="3583" width="21" style="149" customWidth="1"/>
    <col min="3584" max="3584" width="11.109375" style="149" customWidth="1"/>
    <col min="3585" max="3585" width="14.5546875" style="149" customWidth="1"/>
    <col min="3586" max="3586" width="18" style="149" customWidth="1"/>
    <col min="3587" max="3592" width="21" style="149" customWidth="1"/>
    <col min="3593" max="3593" width="24" style="149" customWidth="1"/>
    <col min="3594" max="3595" width="5.6640625" style="149" customWidth="1"/>
    <col min="3596" max="3596" width="6.44140625" style="149" customWidth="1"/>
    <col min="3597" max="3597" width="7.5546875" style="149" customWidth="1"/>
    <col min="3598" max="3598" width="13" style="149" customWidth="1"/>
    <col min="3599" max="3599" width="5.6640625" style="149" customWidth="1"/>
    <col min="3600" max="3600" width="42.44140625" style="149" customWidth="1"/>
    <col min="3601" max="3833" width="11.44140625" style="149"/>
    <col min="3834" max="3834" width="7.33203125" style="149" customWidth="1"/>
    <col min="3835" max="3835" width="15" style="149" customWidth="1"/>
    <col min="3836" max="3836" width="90.109375" style="149" customWidth="1"/>
    <col min="3837" max="3837" width="7.33203125" style="149" customWidth="1"/>
    <col min="3838" max="3838" width="9.6640625" style="149" customWidth="1"/>
    <col min="3839" max="3839" width="21" style="149" customWidth="1"/>
    <col min="3840" max="3840" width="11.109375" style="149" customWidth="1"/>
    <col min="3841" max="3841" width="14.5546875" style="149" customWidth="1"/>
    <col min="3842" max="3842" width="18" style="149" customWidth="1"/>
    <col min="3843" max="3848" width="21" style="149" customWidth="1"/>
    <col min="3849" max="3849" width="24" style="149" customWidth="1"/>
    <col min="3850" max="3851" width="5.6640625" style="149" customWidth="1"/>
    <col min="3852" max="3852" width="6.44140625" style="149" customWidth="1"/>
    <col min="3853" max="3853" width="7.5546875" style="149" customWidth="1"/>
    <col min="3854" max="3854" width="13" style="149" customWidth="1"/>
    <col min="3855" max="3855" width="5.6640625" style="149" customWidth="1"/>
    <col min="3856" max="3856" width="42.44140625" style="149" customWidth="1"/>
    <col min="3857" max="4089" width="11.44140625" style="149"/>
    <col min="4090" max="4090" width="7.33203125" style="149" customWidth="1"/>
    <col min="4091" max="4091" width="15" style="149" customWidth="1"/>
    <col min="4092" max="4092" width="90.109375" style="149" customWidth="1"/>
    <col min="4093" max="4093" width="7.33203125" style="149" customWidth="1"/>
    <col min="4094" max="4094" width="9.6640625" style="149" customWidth="1"/>
    <col min="4095" max="4095" width="21" style="149" customWidth="1"/>
    <col min="4096" max="4096" width="11.109375" style="149" customWidth="1"/>
    <col min="4097" max="4097" width="14.5546875" style="149" customWidth="1"/>
    <col min="4098" max="4098" width="18" style="149" customWidth="1"/>
    <col min="4099" max="4104" width="21" style="149" customWidth="1"/>
    <col min="4105" max="4105" width="24" style="149" customWidth="1"/>
    <col min="4106" max="4107" width="5.6640625" style="149" customWidth="1"/>
    <col min="4108" max="4108" width="6.44140625" style="149" customWidth="1"/>
    <col min="4109" max="4109" width="7.5546875" style="149" customWidth="1"/>
    <col min="4110" max="4110" width="13" style="149" customWidth="1"/>
    <col min="4111" max="4111" width="5.6640625" style="149" customWidth="1"/>
    <col min="4112" max="4112" width="42.44140625" style="149" customWidth="1"/>
    <col min="4113" max="4345" width="11.44140625" style="149"/>
    <col min="4346" max="4346" width="7.33203125" style="149" customWidth="1"/>
    <col min="4347" max="4347" width="15" style="149" customWidth="1"/>
    <col min="4348" max="4348" width="90.109375" style="149" customWidth="1"/>
    <col min="4349" max="4349" width="7.33203125" style="149" customWidth="1"/>
    <col min="4350" max="4350" width="9.6640625" style="149" customWidth="1"/>
    <col min="4351" max="4351" width="21" style="149" customWidth="1"/>
    <col min="4352" max="4352" width="11.109375" style="149" customWidth="1"/>
    <col min="4353" max="4353" width="14.5546875" style="149" customWidth="1"/>
    <col min="4354" max="4354" width="18" style="149" customWidth="1"/>
    <col min="4355" max="4360" width="21" style="149" customWidth="1"/>
    <col min="4361" max="4361" width="24" style="149" customWidth="1"/>
    <col min="4362" max="4363" width="5.6640625" style="149" customWidth="1"/>
    <col min="4364" max="4364" width="6.44140625" style="149" customWidth="1"/>
    <col min="4365" max="4365" width="7.5546875" style="149" customWidth="1"/>
    <col min="4366" max="4366" width="13" style="149" customWidth="1"/>
    <col min="4367" max="4367" width="5.6640625" style="149" customWidth="1"/>
    <col min="4368" max="4368" width="42.44140625" style="149" customWidth="1"/>
    <col min="4369" max="4601" width="11.44140625" style="149"/>
    <col min="4602" max="4602" width="7.33203125" style="149" customWidth="1"/>
    <col min="4603" max="4603" width="15" style="149" customWidth="1"/>
    <col min="4604" max="4604" width="90.109375" style="149" customWidth="1"/>
    <col min="4605" max="4605" width="7.33203125" style="149" customWidth="1"/>
    <col min="4606" max="4606" width="9.6640625" style="149" customWidth="1"/>
    <col min="4607" max="4607" width="21" style="149" customWidth="1"/>
    <col min="4608" max="4608" width="11.109375" style="149" customWidth="1"/>
    <col min="4609" max="4609" width="14.5546875" style="149" customWidth="1"/>
    <col min="4610" max="4610" width="18" style="149" customWidth="1"/>
    <col min="4611" max="4616" width="21" style="149" customWidth="1"/>
    <col min="4617" max="4617" width="24" style="149" customWidth="1"/>
    <col min="4618" max="4619" width="5.6640625" style="149" customWidth="1"/>
    <col min="4620" max="4620" width="6.44140625" style="149" customWidth="1"/>
    <col min="4621" max="4621" width="7.5546875" style="149" customWidth="1"/>
    <col min="4622" max="4622" width="13" style="149" customWidth="1"/>
    <col min="4623" max="4623" width="5.6640625" style="149" customWidth="1"/>
    <col min="4624" max="4624" width="42.44140625" style="149" customWidth="1"/>
    <col min="4625" max="4857" width="11.44140625" style="149"/>
    <col min="4858" max="4858" width="7.33203125" style="149" customWidth="1"/>
    <col min="4859" max="4859" width="15" style="149" customWidth="1"/>
    <col min="4860" max="4860" width="90.109375" style="149" customWidth="1"/>
    <col min="4861" max="4861" width="7.33203125" style="149" customWidth="1"/>
    <col min="4862" max="4862" width="9.6640625" style="149" customWidth="1"/>
    <col min="4863" max="4863" width="21" style="149" customWidth="1"/>
    <col min="4864" max="4864" width="11.109375" style="149" customWidth="1"/>
    <col min="4865" max="4865" width="14.5546875" style="149" customWidth="1"/>
    <col min="4866" max="4866" width="18" style="149" customWidth="1"/>
    <col min="4867" max="4872" width="21" style="149" customWidth="1"/>
    <col min="4873" max="4873" width="24" style="149" customWidth="1"/>
    <col min="4874" max="4875" width="5.6640625" style="149" customWidth="1"/>
    <col min="4876" max="4876" width="6.44140625" style="149" customWidth="1"/>
    <col min="4877" max="4877" width="7.5546875" style="149" customWidth="1"/>
    <col min="4878" max="4878" width="13" style="149" customWidth="1"/>
    <col min="4879" max="4879" width="5.6640625" style="149" customWidth="1"/>
    <col min="4880" max="4880" width="42.44140625" style="149" customWidth="1"/>
    <col min="4881" max="5113" width="11.44140625" style="149"/>
    <col min="5114" max="5114" width="7.33203125" style="149" customWidth="1"/>
    <col min="5115" max="5115" width="15" style="149" customWidth="1"/>
    <col min="5116" max="5116" width="90.109375" style="149" customWidth="1"/>
    <col min="5117" max="5117" width="7.33203125" style="149" customWidth="1"/>
    <col min="5118" max="5118" width="9.6640625" style="149" customWidth="1"/>
    <col min="5119" max="5119" width="21" style="149" customWidth="1"/>
    <col min="5120" max="5120" width="11.109375" style="149" customWidth="1"/>
    <col min="5121" max="5121" width="14.5546875" style="149" customWidth="1"/>
    <col min="5122" max="5122" width="18" style="149" customWidth="1"/>
    <col min="5123" max="5128" width="21" style="149" customWidth="1"/>
    <col min="5129" max="5129" width="24" style="149" customWidth="1"/>
    <col min="5130" max="5131" width="5.6640625" style="149" customWidth="1"/>
    <col min="5132" max="5132" width="6.44140625" style="149" customWidth="1"/>
    <col min="5133" max="5133" width="7.5546875" style="149" customWidth="1"/>
    <col min="5134" max="5134" width="13" style="149" customWidth="1"/>
    <col min="5135" max="5135" width="5.6640625" style="149" customWidth="1"/>
    <col min="5136" max="5136" width="42.44140625" style="149" customWidth="1"/>
    <col min="5137" max="5369" width="11.44140625" style="149"/>
    <col min="5370" max="5370" width="7.33203125" style="149" customWidth="1"/>
    <col min="5371" max="5371" width="15" style="149" customWidth="1"/>
    <col min="5372" max="5372" width="90.109375" style="149" customWidth="1"/>
    <col min="5373" max="5373" width="7.33203125" style="149" customWidth="1"/>
    <col min="5374" max="5374" width="9.6640625" style="149" customWidth="1"/>
    <col min="5375" max="5375" width="21" style="149" customWidth="1"/>
    <col min="5376" max="5376" width="11.109375" style="149" customWidth="1"/>
    <col min="5377" max="5377" width="14.5546875" style="149" customWidth="1"/>
    <col min="5378" max="5378" width="18" style="149" customWidth="1"/>
    <col min="5379" max="5384" width="21" style="149" customWidth="1"/>
    <col min="5385" max="5385" width="24" style="149" customWidth="1"/>
    <col min="5386" max="5387" width="5.6640625" style="149" customWidth="1"/>
    <col min="5388" max="5388" width="6.44140625" style="149" customWidth="1"/>
    <col min="5389" max="5389" width="7.5546875" style="149" customWidth="1"/>
    <col min="5390" max="5390" width="13" style="149" customWidth="1"/>
    <col min="5391" max="5391" width="5.6640625" style="149" customWidth="1"/>
    <col min="5392" max="5392" width="42.44140625" style="149" customWidth="1"/>
    <col min="5393" max="5625" width="11.44140625" style="149"/>
    <col min="5626" max="5626" width="7.33203125" style="149" customWidth="1"/>
    <col min="5627" max="5627" width="15" style="149" customWidth="1"/>
    <col min="5628" max="5628" width="90.109375" style="149" customWidth="1"/>
    <col min="5629" max="5629" width="7.33203125" style="149" customWidth="1"/>
    <col min="5630" max="5630" width="9.6640625" style="149" customWidth="1"/>
    <col min="5631" max="5631" width="21" style="149" customWidth="1"/>
    <col min="5632" max="5632" width="11.109375" style="149" customWidth="1"/>
    <col min="5633" max="5633" width="14.5546875" style="149" customWidth="1"/>
    <col min="5634" max="5634" width="18" style="149" customWidth="1"/>
    <col min="5635" max="5640" width="21" style="149" customWidth="1"/>
    <col min="5641" max="5641" width="24" style="149" customWidth="1"/>
    <col min="5642" max="5643" width="5.6640625" style="149" customWidth="1"/>
    <col min="5644" max="5644" width="6.44140625" style="149" customWidth="1"/>
    <col min="5645" max="5645" width="7.5546875" style="149" customWidth="1"/>
    <col min="5646" max="5646" width="13" style="149" customWidth="1"/>
    <col min="5647" max="5647" width="5.6640625" style="149" customWidth="1"/>
    <col min="5648" max="5648" width="42.44140625" style="149" customWidth="1"/>
    <col min="5649" max="5881" width="11.44140625" style="149"/>
    <col min="5882" max="5882" width="7.33203125" style="149" customWidth="1"/>
    <col min="5883" max="5883" width="15" style="149" customWidth="1"/>
    <col min="5884" max="5884" width="90.109375" style="149" customWidth="1"/>
    <col min="5885" max="5885" width="7.33203125" style="149" customWidth="1"/>
    <col min="5886" max="5886" width="9.6640625" style="149" customWidth="1"/>
    <col min="5887" max="5887" width="21" style="149" customWidth="1"/>
    <col min="5888" max="5888" width="11.109375" style="149" customWidth="1"/>
    <col min="5889" max="5889" width="14.5546875" style="149" customWidth="1"/>
    <col min="5890" max="5890" width="18" style="149" customWidth="1"/>
    <col min="5891" max="5896" width="21" style="149" customWidth="1"/>
    <col min="5897" max="5897" width="24" style="149" customWidth="1"/>
    <col min="5898" max="5899" width="5.6640625" style="149" customWidth="1"/>
    <col min="5900" max="5900" width="6.44140625" style="149" customWidth="1"/>
    <col min="5901" max="5901" width="7.5546875" style="149" customWidth="1"/>
    <col min="5902" max="5902" width="13" style="149" customWidth="1"/>
    <col min="5903" max="5903" width="5.6640625" style="149" customWidth="1"/>
    <col min="5904" max="5904" width="42.44140625" style="149" customWidth="1"/>
    <col min="5905" max="6137" width="11.44140625" style="149"/>
    <col min="6138" max="6138" width="7.33203125" style="149" customWidth="1"/>
    <col min="6139" max="6139" width="15" style="149" customWidth="1"/>
    <col min="6140" max="6140" width="90.109375" style="149" customWidth="1"/>
    <col min="6141" max="6141" width="7.33203125" style="149" customWidth="1"/>
    <col min="6142" max="6142" width="9.6640625" style="149" customWidth="1"/>
    <col min="6143" max="6143" width="21" style="149" customWidth="1"/>
    <col min="6144" max="6144" width="11.109375" style="149" customWidth="1"/>
    <col min="6145" max="6145" width="14.5546875" style="149" customWidth="1"/>
    <col min="6146" max="6146" width="18" style="149" customWidth="1"/>
    <col min="6147" max="6152" width="21" style="149" customWidth="1"/>
    <col min="6153" max="6153" width="24" style="149" customWidth="1"/>
    <col min="6154" max="6155" width="5.6640625" style="149" customWidth="1"/>
    <col min="6156" max="6156" width="6.44140625" style="149" customWidth="1"/>
    <col min="6157" max="6157" width="7.5546875" style="149" customWidth="1"/>
    <col min="6158" max="6158" width="13" style="149" customWidth="1"/>
    <col min="6159" max="6159" width="5.6640625" style="149" customWidth="1"/>
    <col min="6160" max="6160" width="42.44140625" style="149" customWidth="1"/>
    <col min="6161" max="6393" width="11.44140625" style="149"/>
    <col min="6394" max="6394" width="7.33203125" style="149" customWidth="1"/>
    <col min="6395" max="6395" width="15" style="149" customWidth="1"/>
    <col min="6396" max="6396" width="90.109375" style="149" customWidth="1"/>
    <col min="6397" max="6397" width="7.33203125" style="149" customWidth="1"/>
    <col min="6398" max="6398" width="9.6640625" style="149" customWidth="1"/>
    <col min="6399" max="6399" width="21" style="149" customWidth="1"/>
    <col min="6400" max="6400" width="11.109375" style="149" customWidth="1"/>
    <col min="6401" max="6401" width="14.5546875" style="149" customWidth="1"/>
    <col min="6402" max="6402" width="18" style="149" customWidth="1"/>
    <col min="6403" max="6408" width="21" style="149" customWidth="1"/>
    <col min="6409" max="6409" width="24" style="149" customWidth="1"/>
    <col min="6410" max="6411" width="5.6640625" style="149" customWidth="1"/>
    <col min="6412" max="6412" width="6.44140625" style="149" customWidth="1"/>
    <col min="6413" max="6413" width="7.5546875" style="149" customWidth="1"/>
    <col min="6414" max="6414" width="13" style="149" customWidth="1"/>
    <col min="6415" max="6415" width="5.6640625" style="149" customWidth="1"/>
    <col min="6416" max="6416" width="42.44140625" style="149" customWidth="1"/>
    <col min="6417" max="6649" width="11.44140625" style="149"/>
    <col min="6650" max="6650" width="7.33203125" style="149" customWidth="1"/>
    <col min="6651" max="6651" width="15" style="149" customWidth="1"/>
    <col min="6652" max="6652" width="90.109375" style="149" customWidth="1"/>
    <col min="6653" max="6653" width="7.33203125" style="149" customWidth="1"/>
    <col min="6654" max="6654" width="9.6640625" style="149" customWidth="1"/>
    <col min="6655" max="6655" width="21" style="149" customWidth="1"/>
    <col min="6656" max="6656" width="11.109375" style="149" customWidth="1"/>
    <col min="6657" max="6657" width="14.5546875" style="149" customWidth="1"/>
    <col min="6658" max="6658" width="18" style="149" customWidth="1"/>
    <col min="6659" max="6664" width="21" style="149" customWidth="1"/>
    <col min="6665" max="6665" width="24" style="149" customWidth="1"/>
    <col min="6666" max="6667" width="5.6640625" style="149" customWidth="1"/>
    <col min="6668" max="6668" width="6.44140625" style="149" customWidth="1"/>
    <col min="6669" max="6669" width="7.5546875" style="149" customWidth="1"/>
    <col min="6670" max="6670" width="13" style="149" customWidth="1"/>
    <col min="6671" max="6671" width="5.6640625" style="149" customWidth="1"/>
    <col min="6672" max="6672" width="42.44140625" style="149" customWidth="1"/>
    <col min="6673" max="6905" width="11.44140625" style="149"/>
    <col min="6906" max="6906" width="7.33203125" style="149" customWidth="1"/>
    <col min="6907" max="6907" width="15" style="149" customWidth="1"/>
    <col min="6908" max="6908" width="90.109375" style="149" customWidth="1"/>
    <col min="6909" max="6909" width="7.33203125" style="149" customWidth="1"/>
    <col min="6910" max="6910" width="9.6640625" style="149" customWidth="1"/>
    <col min="6911" max="6911" width="21" style="149" customWidth="1"/>
    <col min="6912" max="6912" width="11.109375" style="149" customWidth="1"/>
    <col min="6913" max="6913" width="14.5546875" style="149" customWidth="1"/>
    <col min="6914" max="6914" width="18" style="149" customWidth="1"/>
    <col min="6915" max="6920" width="21" style="149" customWidth="1"/>
    <col min="6921" max="6921" width="24" style="149" customWidth="1"/>
    <col min="6922" max="6923" width="5.6640625" style="149" customWidth="1"/>
    <col min="6924" max="6924" width="6.44140625" style="149" customWidth="1"/>
    <col min="6925" max="6925" width="7.5546875" style="149" customWidth="1"/>
    <col min="6926" max="6926" width="13" style="149" customWidth="1"/>
    <col min="6927" max="6927" width="5.6640625" style="149" customWidth="1"/>
    <col min="6928" max="6928" width="42.44140625" style="149" customWidth="1"/>
    <col min="6929" max="7161" width="11.44140625" style="149"/>
    <col min="7162" max="7162" width="7.33203125" style="149" customWidth="1"/>
    <col min="7163" max="7163" width="15" style="149" customWidth="1"/>
    <col min="7164" max="7164" width="90.109375" style="149" customWidth="1"/>
    <col min="7165" max="7165" width="7.33203125" style="149" customWidth="1"/>
    <col min="7166" max="7166" width="9.6640625" style="149" customWidth="1"/>
    <col min="7167" max="7167" width="21" style="149" customWidth="1"/>
    <col min="7168" max="7168" width="11.109375" style="149" customWidth="1"/>
    <col min="7169" max="7169" width="14.5546875" style="149" customWidth="1"/>
    <col min="7170" max="7170" width="18" style="149" customWidth="1"/>
    <col min="7171" max="7176" width="21" style="149" customWidth="1"/>
    <col min="7177" max="7177" width="24" style="149" customWidth="1"/>
    <col min="7178" max="7179" width="5.6640625" style="149" customWidth="1"/>
    <col min="7180" max="7180" width="6.44140625" style="149" customWidth="1"/>
    <col min="7181" max="7181" width="7.5546875" style="149" customWidth="1"/>
    <col min="7182" max="7182" width="13" style="149" customWidth="1"/>
    <col min="7183" max="7183" width="5.6640625" style="149" customWidth="1"/>
    <col min="7184" max="7184" width="42.44140625" style="149" customWidth="1"/>
    <col min="7185" max="7417" width="11.44140625" style="149"/>
    <col min="7418" max="7418" width="7.33203125" style="149" customWidth="1"/>
    <col min="7419" max="7419" width="15" style="149" customWidth="1"/>
    <col min="7420" max="7420" width="90.109375" style="149" customWidth="1"/>
    <col min="7421" max="7421" width="7.33203125" style="149" customWidth="1"/>
    <col min="7422" max="7422" width="9.6640625" style="149" customWidth="1"/>
    <col min="7423" max="7423" width="21" style="149" customWidth="1"/>
    <col min="7424" max="7424" width="11.109375" style="149" customWidth="1"/>
    <col min="7425" max="7425" width="14.5546875" style="149" customWidth="1"/>
    <col min="7426" max="7426" width="18" style="149" customWidth="1"/>
    <col min="7427" max="7432" width="21" style="149" customWidth="1"/>
    <col min="7433" max="7433" width="24" style="149" customWidth="1"/>
    <col min="7434" max="7435" width="5.6640625" style="149" customWidth="1"/>
    <col min="7436" max="7436" width="6.44140625" style="149" customWidth="1"/>
    <col min="7437" max="7437" width="7.5546875" style="149" customWidth="1"/>
    <col min="7438" max="7438" width="13" style="149" customWidth="1"/>
    <col min="7439" max="7439" width="5.6640625" style="149" customWidth="1"/>
    <col min="7440" max="7440" width="42.44140625" style="149" customWidth="1"/>
    <col min="7441" max="7673" width="11.44140625" style="149"/>
    <col min="7674" max="7674" width="7.33203125" style="149" customWidth="1"/>
    <col min="7675" max="7675" width="15" style="149" customWidth="1"/>
    <col min="7676" max="7676" width="90.109375" style="149" customWidth="1"/>
    <col min="7677" max="7677" width="7.33203125" style="149" customWidth="1"/>
    <col min="7678" max="7678" width="9.6640625" style="149" customWidth="1"/>
    <col min="7679" max="7679" width="21" style="149" customWidth="1"/>
    <col min="7680" max="7680" width="11.109375" style="149" customWidth="1"/>
    <col min="7681" max="7681" width="14.5546875" style="149" customWidth="1"/>
    <col min="7682" max="7682" width="18" style="149" customWidth="1"/>
    <col min="7683" max="7688" width="21" style="149" customWidth="1"/>
    <col min="7689" max="7689" width="24" style="149" customWidth="1"/>
    <col min="7690" max="7691" width="5.6640625" style="149" customWidth="1"/>
    <col min="7692" max="7692" width="6.44140625" style="149" customWidth="1"/>
    <col min="7693" max="7693" width="7.5546875" style="149" customWidth="1"/>
    <col min="7694" max="7694" width="13" style="149" customWidth="1"/>
    <col min="7695" max="7695" width="5.6640625" style="149" customWidth="1"/>
    <col min="7696" max="7696" width="42.44140625" style="149" customWidth="1"/>
    <col min="7697" max="7929" width="11.44140625" style="149"/>
    <col min="7930" max="7930" width="7.33203125" style="149" customWidth="1"/>
    <col min="7931" max="7931" width="15" style="149" customWidth="1"/>
    <col min="7932" max="7932" width="90.109375" style="149" customWidth="1"/>
    <col min="7933" max="7933" width="7.33203125" style="149" customWidth="1"/>
    <col min="7934" max="7934" width="9.6640625" style="149" customWidth="1"/>
    <col min="7935" max="7935" width="21" style="149" customWidth="1"/>
    <col min="7936" max="7936" width="11.109375" style="149" customWidth="1"/>
    <col min="7937" max="7937" width="14.5546875" style="149" customWidth="1"/>
    <col min="7938" max="7938" width="18" style="149" customWidth="1"/>
    <col min="7939" max="7944" width="21" style="149" customWidth="1"/>
    <col min="7945" max="7945" width="24" style="149" customWidth="1"/>
    <col min="7946" max="7947" width="5.6640625" style="149" customWidth="1"/>
    <col min="7948" max="7948" width="6.44140625" style="149" customWidth="1"/>
    <col min="7949" max="7949" width="7.5546875" style="149" customWidth="1"/>
    <col min="7950" max="7950" width="13" style="149" customWidth="1"/>
    <col min="7951" max="7951" width="5.6640625" style="149" customWidth="1"/>
    <col min="7952" max="7952" width="42.44140625" style="149" customWidth="1"/>
    <col min="7953" max="8185" width="11.44140625" style="149"/>
    <col min="8186" max="8186" width="7.33203125" style="149" customWidth="1"/>
    <col min="8187" max="8187" width="15" style="149" customWidth="1"/>
    <col min="8188" max="8188" width="90.109375" style="149" customWidth="1"/>
    <col min="8189" max="8189" width="7.33203125" style="149" customWidth="1"/>
    <col min="8190" max="8190" width="9.6640625" style="149" customWidth="1"/>
    <col min="8191" max="8191" width="21" style="149" customWidth="1"/>
    <col min="8192" max="8192" width="11.109375" style="149" customWidth="1"/>
    <col min="8193" max="8193" width="14.5546875" style="149" customWidth="1"/>
    <col min="8194" max="8194" width="18" style="149" customWidth="1"/>
    <col min="8195" max="8200" width="21" style="149" customWidth="1"/>
    <col min="8201" max="8201" width="24" style="149" customWidth="1"/>
    <col min="8202" max="8203" width="5.6640625" style="149" customWidth="1"/>
    <col min="8204" max="8204" width="6.44140625" style="149" customWidth="1"/>
    <col min="8205" max="8205" width="7.5546875" style="149" customWidth="1"/>
    <col min="8206" max="8206" width="13" style="149" customWidth="1"/>
    <col min="8207" max="8207" width="5.6640625" style="149" customWidth="1"/>
    <col min="8208" max="8208" width="42.44140625" style="149" customWidth="1"/>
    <col min="8209" max="8441" width="11.44140625" style="149"/>
    <col min="8442" max="8442" width="7.33203125" style="149" customWidth="1"/>
    <col min="8443" max="8443" width="15" style="149" customWidth="1"/>
    <col min="8444" max="8444" width="90.109375" style="149" customWidth="1"/>
    <col min="8445" max="8445" width="7.33203125" style="149" customWidth="1"/>
    <col min="8446" max="8446" width="9.6640625" style="149" customWidth="1"/>
    <col min="8447" max="8447" width="21" style="149" customWidth="1"/>
    <col min="8448" max="8448" width="11.109375" style="149" customWidth="1"/>
    <col min="8449" max="8449" width="14.5546875" style="149" customWidth="1"/>
    <col min="8450" max="8450" width="18" style="149" customWidth="1"/>
    <col min="8451" max="8456" width="21" style="149" customWidth="1"/>
    <col min="8457" max="8457" width="24" style="149" customWidth="1"/>
    <col min="8458" max="8459" width="5.6640625" style="149" customWidth="1"/>
    <col min="8460" max="8460" width="6.44140625" style="149" customWidth="1"/>
    <col min="8461" max="8461" width="7.5546875" style="149" customWidth="1"/>
    <col min="8462" max="8462" width="13" style="149" customWidth="1"/>
    <col min="8463" max="8463" width="5.6640625" style="149" customWidth="1"/>
    <col min="8464" max="8464" width="42.44140625" style="149" customWidth="1"/>
    <col min="8465" max="8697" width="11.44140625" style="149"/>
    <col min="8698" max="8698" width="7.33203125" style="149" customWidth="1"/>
    <col min="8699" max="8699" width="15" style="149" customWidth="1"/>
    <col min="8700" max="8700" width="90.109375" style="149" customWidth="1"/>
    <col min="8701" max="8701" width="7.33203125" style="149" customWidth="1"/>
    <col min="8702" max="8702" width="9.6640625" style="149" customWidth="1"/>
    <col min="8703" max="8703" width="21" style="149" customWidth="1"/>
    <col min="8704" max="8704" width="11.109375" style="149" customWidth="1"/>
    <col min="8705" max="8705" width="14.5546875" style="149" customWidth="1"/>
    <col min="8706" max="8706" width="18" style="149" customWidth="1"/>
    <col min="8707" max="8712" width="21" style="149" customWidth="1"/>
    <col min="8713" max="8713" width="24" style="149" customWidth="1"/>
    <col min="8714" max="8715" width="5.6640625" style="149" customWidth="1"/>
    <col min="8716" max="8716" width="6.44140625" style="149" customWidth="1"/>
    <col min="8717" max="8717" width="7.5546875" style="149" customWidth="1"/>
    <col min="8718" max="8718" width="13" style="149" customWidth="1"/>
    <col min="8719" max="8719" width="5.6640625" style="149" customWidth="1"/>
    <col min="8720" max="8720" width="42.44140625" style="149" customWidth="1"/>
    <col min="8721" max="8953" width="11.44140625" style="149"/>
    <col min="8954" max="8954" width="7.33203125" style="149" customWidth="1"/>
    <col min="8955" max="8955" width="15" style="149" customWidth="1"/>
    <col min="8956" max="8956" width="90.109375" style="149" customWidth="1"/>
    <col min="8957" max="8957" width="7.33203125" style="149" customWidth="1"/>
    <col min="8958" max="8958" width="9.6640625" style="149" customWidth="1"/>
    <col min="8959" max="8959" width="21" style="149" customWidth="1"/>
    <col min="8960" max="8960" width="11.109375" style="149" customWidth="1"/>
    <col min="8961" max="8961" width="14.5546875" style="149" customWidth="1"/>
    <col min="8962" max="8962" width="18" style="149" customWidth="1"/>
    <col min="8963" max="8968" width="21" style="149" customWidth="1"/>
    <col min="8969" max="8969" width="24" style="149" customWidth="1"/>
    <col min="8970" max="8971" width="5.6640625" style="149" customWidth="1"/>
    <col min="8972" max="8972" width="6.44140625" style="149" customWidth="1"/>
    <col min="8973" max="8973" width="7.5546875" style="149" customWidth="1"/>
    <col min="8974" max="8974" width="13" style="149" customWidth="1"/>
    <col min="8975" max="8975" width="5.6640625" style="149" customWidth="1"/>
    <col min="8976" max="8976" width="42.44140625" style="149" customWidth="1"/>
    <col min="8977" max="9209" width="11.44140625" style="149"/>
    <col min="9210" max="9210" width="7.33203125" style="149" customWidth="1"/>
    <col min="9211" max="9211" width="15" style="149" customWidth="1"/>
    <col min="9212" max="9212" width="90.109375" style="149" customWidth="1"/>
    <col min="9213" max="9213" width="7.33203125" style="149" customWidth="1"/>
    <col min="9214" max="9214" width="9.6640625" style="149" customWidth="1"/>
    <col min="9215" max="9215" width="21" style="149" customWidth="1"/>
    <col min="9216" max="9216" width="11.109375" style="149" customWidth="1"/>
    <col min="9217" max="9217" width="14.5546875" style="149" customWidth="1"/>
    <col min="9218" max="9218" width="18" style="149" customWidth="1"/>
    <col min="9219" max="9224" width="21" style="149" customWidth="1"/>
    <col min="9225" max="9225" width="24" style="149" customWidth="1"/>
    <col min="9226" max="9227" width="5.6640625" style="149" customWidth="1"/>
    <col min="9228" max="9228" width="6.44140625" style="149" customWidth="1"/>
    <col min="9229" max="9229" width="7.5546875" style="149" customWidth="1"/>
    <col min="9230" max="9230" width="13" style="149" customWidth="1"/>
    <col min="9231" max="9231" width="5.6640625" style="149" customWidth="1"/>
    <col min="9232" max="9232" width="42.44140625" style="149" customWidth="1"/>
    <col min="9233" max="9465" width="11.44140625" style="149"/>
    <col min="9466" max="9466" width="7.33203125" style="149" customWidth="1"/>
    <col min="9467" max="9467" width="15" style="149" customWidth="1"/>
    <col min="9468" max="9468" width="90.109375" style="149" customWidth="1"/>
    <col min="9469" max="9469" width="7.33203125" style="149" customWidth="1"/>
    <col min="9470" max="9470" width="9.6640625" style="149" customWidth="1"/>
    <col min="9471" max="9471" width="21" style="149" customWidth="1"/>
    <col min="9472" max="9472" width="11.109375" style="149" customWidth="1"/>
    <col min="9473" max="9473" width="14.5546875" style="149" customWidth="1"/>
    <col min="9474" max="9474" width="18" style="149" customWidth="1"/>
    <col min="9475" max="9480" width="21" style="149" customWidth="1"/>
    <col min="9481" max="9481" width="24" style="149" customWidth="1"/>
    <col min="9482" max="9483" width="5.6640625" style="149" customWidth="1"/>
    <col min="9484" max="9484" width="6.44140625" style="149" customWidth="1"/>
    <col min="9485" max="9485" width="7.5546875" style="149" customWidth="1"/>
    <col min="9486" max="9486" width="13" style="149" customWidth="1"/>
    <col min="9487" max="9487" width="5.6640625" style="149" customWidth="1"/>
    <col min="9488" max="9488" width="42.44140625" style="149" customWidth="1"/>
    <col min="9489" max="9721" width="11.44140625" style="149"/>
    <col min="9722" max="9722" width="7.33203125" style="149" customWidth="1"/>
    <col min="9723" max="9723" width="15" style="149" customWidth="1"/>
    <col min="9724" max="9724" width="90.109375" style="149" customWidth="1"/>
    <col min="9725" max="9725" width="7.33203125" style="149" customWidth="1"/>
    <col min="9726" max="9726" width="9.6640625" style="149" customWidth="1"/>
    <col min="9727" max="9727" width="21" style="149" customWidth="1"/>
    <col min="9728" max="9728" width="11.109375" style="149" customWidth="1"/>
    <col min="9729" max="9729" width="14.5546875" style="149" customWidth="1"/>
    <col min="9730" max="9730" width="18" style="149" customWidth="1"/>
    <col min="9731" max="9736" width="21" style="149" customWidth="1"/>
    <col min="9737" max="9737" width="24" style="149" customWidth="1"/>
    <col min="9738" max="9739" width="5.6640625" style="149" customWidth="1"/>
    <col min="9740" max="9740" width="6.44140625" style="149" customWidth="1"/>
    <col min="9741" max="9741" width="7.5546875" style="149" customWidth="1"/>
    <col min="9742" max="9742" width="13" style="149" customWidth="1"/>
    <col min="9743" max="9743" width="5.6640625" style="149" customWidth="1"/>
    <col min="9744" max="9744" width="42.44140625" style="149" customWidth="1"/>
    <col min="9745" max="9977" width="11.44140625" style="149"/>
    <col min="9978" max="9978" width="7.33203125" style="149" customWidth="1"/>
    <col min="9979" max="9979" width="15" style="149" customWidth="1"/>
    <col min="9980" max="9980" width="90.109375" style="149" customWidth="1"/>
    <col min="9981" max="9981" width="7.33203125" style="149" customWidth="1"/>
    <col min="9982" max="9982" width="9.6640625" style="149" customWidth="1"/>
    <col min="9983" max="9983" width="21" style="149" customWidth="1"/>
    <col min="9984" max="9984" width="11.109375" style="149" customWidth="1"/>
    <col min="9985" max="9985" width="14.5546875" style="149" customWidth="1"/>
    <col min="9986" max="9986" width="18" style="149" customWidth="1"/>
    <col min="9987" max="9992" width="21" style="149" customWidth="1"/>
    <col min="9993" max="9993" width="24" style="149" customWidth="1"/>
    <col min="9994" max="9995" width="5.6640625" style="149" customWidth="1"/>
    <col min="9996" max="9996" width="6.44140625" style="149" customWidth="1"/>
    <col min="9997" max="9997" width="7.5546875" style="149" customWidth="1"/>
    <col min="9998" max="9998" width="13" style="149" customWidth="1"/>
    <col min="9999" max="9999" width="5.6640625" style="149" customWidth="1"/>
    <col min="10000" max="10000" width="42.44140625" style="149" customWidth="1"/>
    <col min="10001" max="10233" width="11.44140625" style="149"/>
    <col min="10234" max="10234" width="7.33203125" style="149" customWidth="1"/>
    <col min="10235" max="10235" width="15" style="149" customWidth="1"/>
    <col min="10236" max="10236" width="90.109375" style="149" customWidth="1"/>
    <col min="10237" max="10237" width="7.33203125" style="149" customWidth="1"/>
    <col min="10238" max="10238" width="9.6640625" style="149" customWidth="1"/>
    <col min="10239" max="10239" width="21" style="149" customWidth="1"/>
    <col min="10240" max="10240" width="11.109375" style="149" customWidth="1"/>
    <col min="10241" max="10241" width="14.5546875" style="149" customWidth="1"/>
    <col min="10242" max="10242" width="18" style="149" customWidth="1"/>
    <col min="10243" max="10248" width="21" style="149" customWidth="1"/>
    <col min="10249" max="10249" width="24" style="149" customWidth="1"/>
    <col min="10250" max="10251" width="5.6640625" style="149" customWidth="1"/>
    <col min="10252" max="10252" width="6.44140625" style="149" customWidth="1"/>
    <col min="10253" max="10253" width="7.5546875" style="149" customWidth="1"/>
    <col min="10254" max="10254" width="13" style="149" customWidth="1"/>
    <col min="10255" max="10255" width="5.6640625" style="149" customWidth="1"/>
    <col min="10256" max="10256" width="42.44140625" style="149" customWidth="1"/>
    <col min="10257" max="10489" width="11.44140625" style="149"/>
    <col min="10490" max="10490" width="7.33203125" style="149" customWidth="1"/>
    <col min="10491" max="10491" width="15" style="149" customWidth="1"/>
    <col min="10492" max="10492" width="90.109375" style="149" customWidth="1"/>
    <col min="10493" max="10493" width="7.33203125" style="149" customWidth="1"/>
    <col min="10494" max="10494" width="9.6640625" style="149" customWidth="1"/>
    <col min="10495" max="10495" width="21" style="149" customWidth="1"/>
    <col min="10496" max="10496" width="11.109375" style="149" customWidth="1"/>
    <col min="10497" max="10497" width="14.5546875" style="149" customWidth="1"/>
    <col min="10498" max="10498" width="18" style="149" customWidth="1"/>
    <col min="10499" max="10504" width="21" style="149" customWidth="1"/>
    <col min="10505" max="10505" width="24" style="149" customWidth="1"/>
    <col min="10506" max="10507" width="5.6640625" style="149" customWidth="1"/>
    <col min="10508" max="10508" width="6.44140625" style="149" customWidth="1"/>
    <col min="10509" max="10509" width="7.5546875" style="149" customWidth="1"/>
    <col min="10510" max="10510" width="13" style="149" customWidth="1"/>
    <col min="10511" max="10511" width="5.6640625" style="149" customWidth="1"/>
    <col min="10512" max="10512" width="42.44140625" style="149" customWidth="1"/>
    <col min="10513" max="10745" width="11.44140625" style="149"/>
    <col min="10746" max="10746" width="7.33203125" style="149" customWidth="1"/>
    <col min="10747" max="10747" width="15" style="149" customWidth="1"/>
    <col min="10748" max="10748" width="90.109375" style="149" customWidth="1"/>
    <col min="10749" max="10749" width="7.33203125" style="149" customWidth="1"/>
    <col min="10750" max="10750" width="9.6640625" style="149" customWidth="1"/>
    <col min="10751" max="10751" width="21" style="149" customWidth="1"/>
    <col min="10752" max="10752" width="11.109375" style="149" customWidth="1"/>
    <col min="10753" max="10753" width="14.5546875" style="149" customWidth="1"/>
    <col min="10754" max="10754" width="18" style="149" customWidth="1"/>
    <col min="10755" max="10760" width="21" style="149" customWidth="1"/>
    <col min="10761" max="10761" width="24" style="149" customWidth="1"/>
    <col min="10762" max="10763" width="5.6640625" style="149" customWidth="1"/>
    <col min="10764" max="10764" width="6.44140625" style="149" customWidth="1"/>
    <col min="10765" max="10765" width="7.5546875" style="149" customWidth="1"/>
    <col min="10766" max="10766" width="13" style="149" customWidth="1"/>
    <col min="10767" max="10767" width="5.6640625" style="149" customWidth="1"/>
    <col min="10768" max="10768" width="42.44140625" style="149" customWidth="1"/>
    <col min="10769" max="11001" width="11.44140625" style="149"/>
    <col min="11002" max="11002" width="7.33203125" style="149" customWidth="1"/>
    <col min="11003" max="11003" width="15" style="149" customWidth="1"/>
    <col min="11004" max="11004" width="90.109375" style="149" customWidth="1"/>
    <col min="11005" max="11005" width="7.33203125" style="149" customWidth="1"/>
    <col min="11006" max="11006" width="9.6640625" style="149" customWidth="1"/>
    <col min="11007" max="11007" width="21" style="149" customWidth="1"/>
    <col min="11008" max="11008" width="11.109375" style="149" customWidth="1"/>
    <col min="11009" max="11009" width="14.5546875" style="149" customWidth="1"/>
    <col min="11010" max="11010" width="18" style="149" customWidth="1"/>
    <col min="11011" max="11016" width="21" style="149" customWidth="1"/>
    <col min="11017" max="11017" width="24" style="149" customWidth="1"/>
    <col min="11018" max="11019" width="5.6640625" style="149" customWidth="1"/>
    <col min="11020" max="11020" width="6.44140625" style="149" customWidth="1"/>
    <col min="11021" max="11021" width="7.5546875" style="149" customWidth="1"/>
    <col min="11022" max="11022" width="13" style="149" customWidth="1"/>
    <col min="11023" max="11023" width="5.6640625" style="149" customWidth="1"/>
    <col min="11024" max="11024" width="42.44140625" style="149" customWidth="1"/>
    <col min="11025" max="11257" width="11.44140625" style="149"/>
    <col min="11258" max="11258" width="7.33203125" style="149" customWidth="1"/>
    <col min="11259" max="11259" width="15" style="149" customWidth="1"/>
    <col min="11260" max="11260" width="90.109375" style="149" customWidth="1"/>
    <col min="11261" max="11261" width="7.33203125" style="149" customWidth="1"/>
    <col min="11262" max="11262" width="9.6640625" style="149" customWidth="1"/>
    <col min="11263" max="11263" width="21" style="149" customWidth="1"/>
    <col min="11264" max="11264" width="11.109375" style="149" customWidth="1"/>
    <col min="11265" max="11265" width="14.5546875" style="149" customWidth="1"/>
    <col min="11266" max="11266" width="18" style="149" customWidth="1"/>
    <col min="11267" max="11272" width="21" style="149" customWidth="1"/>
    <col min="11273" max="11273" width="24" style="149" customWidth="1"/>
    <col min="11274" max="11275" width="5.6640625" style="149" customWidth="1"/>
    <col min="11276" max="11276" width="6.44140625" style="149" customWidth="1"/>
    <col min="11277" max="11277" width="7.5546875" style="149" customWidth="1"/>
    <col min="11278" max="11278" width="13" style="149" customWidth="1"/>
    <col min="11279" max="11279" width="5.6640625" style="149" customWidth="1"/>
    <col min="11280" max="11280" width="42.44140625" style="149" customWidth="1"/>
    <col min="11281" max="11513" width="11.44140625" style="149"/>
    <col min="11514" max="11514" width="7.33203125" style="149" customWidth="1"/>
    <col min="11515" max="11515" width="15" style="149" customWidth="1"/>
    <col min="11516" max="11516" width="90.109375" style="149" customWidth="1"/>
    <col min="11517" max="11517" width="7.33203125" style="149" customWidth="1"/>
    <col min="11518" max="11518" width="9.6640625" style="149" customWidth="1"/>
    <col min="11519" max="11519" width="21" style="149" customWidth="1"/>
    <col min="11520" max="11520" width="11.109375" style="149" customWidth="1"/>
    <col min="11521" max="11521" width="14.5546875" style="149" customWidth="1"/>
    <col min="11522" max="11522" width="18" style="149" customWidth="1"/>
    <col min="11523" max="11528" width="21" style="149" customWidth="1"/>
    <col min="11529" max="11529" width="24" style="149" customWidth="1"/>
    <col min="11530" max="11531" width="5.6640625" style="149" customWidth="1"/>
    <col min="11532" max="11532" width="6.44140625" style="149" customWidth="1"/>
    <col min="11533" max="11533" width="7.5546875" style="149" customWidth="1"/>
    <col min="11534" max="11534" width="13" style="149" customWidth="1"/>
    <col min="11535" max="11535" width="5.6640625" style="149" customWidth="1"/>
    <col min="11536" max="11536" width="42.44140625" style="149" customWidth="1"/>
    <col min="11537" max="11769" width="11.44140625" style="149"/>
    <col min="11770" max="11770" width="7.33203125" style="149" customWidth="1"/>
    <col min="11771" max="11771" width="15" style="149" customWidth="1"/>
    <col min="11772" max="11772" width="90.109375" style="149" customWidth="1"/>
    <col min="11773" max="11773" width="7.33203125" style="149" customWidth="1"/>
    <col min="11774" max="11774" width="9.6640625" style="149" customWidth="1"/>
    <col min="11775" max="11775" width="21" style="149" customWidth="1"/>
    <col min="11776" max="11776" width="11.109375" style="149" customWidth="1"/>
    <col min="11777" max="11777" width="14.5546875" style="149" customWidth="1"/>
    <col min="11778" max="11778" width="18" style="149" customWidth="1"/>
    <col min="11779" max="11784" width="21" style="149" customWidth="1"/>
    <col min="11785" max="11785" width="24" style="149" customWidth="1"/>
    <col min="11786" max="11787" width="5.6640625" style="149" customWidth="1"/>
    <col min="11788" max="11788" width="6.44140625" style="149" customWidth="1"/>
    <col min="11789" max="11789" width="7.5546875" style="149" customWidth="1"/>
    <col min="11790" max="11790" width="13" style="149" customWidth="1"/>
    <col min="11791" max="11791" width="5.6640625" style="149" customWidth="1"/>
    <col min="11792" max="11792" width="42.44140625" style="149" customWidth="1"/>
    <col min="11793" max="12025" width="11.44140625" style="149"/>
    <col min="12026" max="12026" width="7.33203125" style="149" customWidth="1"/>
    <col min="12027" max="12027" width="15" style="149" customWidth="1"/>
    <col min="12028" max="12028" width="90.109375" style="149" customWidth="1"/>
    <col min="12029" max="12029" width="7.33203125" style="149" customWidth="1"/>
    <col min="12030" max="12030" width="9.6640625" style="149" customWidth="1"/>
    <col min="12031" max="12031" width="21" style="149" customWidth="1"/>
    <col min="12032" max="12032" width="11.109375" style="149" customWidth="1"/>
    <col min="12033" max="12033" width="14.5546875" style="149" customWidth="1"/>
    <col min="12034" max="12034" width="18" style="149" customWidth="1"/>
    <col min="12035" max="12040" width="21" style="149" customWidth="1"/>
    <col min="12041" max="12041" width="24" style="149" customWidth="1"/>
    <col min="12042" max="12043" width="5.6640625" style="149" customWidth="1"/>
    <col min="12044" max="12044" width="6.44140625" style="149" customWidth="1"/>
    <col min="12045" max="12045" width="7.5546875" style="149" customWidth="1"/>
    <col min="12046" max="12046" width="13" style="149" customWidth="1"/>
    <col min="12047" max="12047" width="5.6640625" style="149" customWidth="1"/>
    <col min="12048" max="12048" width="42.44140625" style="149" customWidth="1"/>
    <col min="12049" max="12281" width="11.44140625" style="149"/>
    <col min="12282" max="12282" width="7.33203125" style="149" customWidth="1"/>
    <col min="12283" max="12283" width="15" style="149" customWidth="1"/>
    <col min="12284" max="12284" width="90.109375" style="149" customWidth="1"/>
    <col min="12285" max="12285" width="7.33203125" style="149" customWidth="1"/>
    <col min="12286" max="12286" width="9.6640625" style="149" customWidth="1"/>
    <col min="12287" max="12287" width="21" style="149" customWidth="1"/>
    <col min="12288" max="12288" width="11.109375" style="149" customWidth="1"/>
    <col min="12289" max="12289" width="14.5546875" style="149" customWidth="1"/>
    <col min="12290" max="12290" width="18" style="149" customWidth="1"/>
    <col min="12291" max="12296" width="21" style="149" customWidth="1"/>
    <col min="12297" max="12297" width="24" style="149" customWidth="1"/>
    <col min="12298" max="12299" width="5.6640625" style="149" customWidth="1"/>
    <col min="12300" max="12300" width="6.44140625" style="149" customWidth="1"/>
    <col min="12301" max="12301" width="7.5546875" style="149" customWidth="1"/>
    <col min="12302" max="12302" width="13" style="149" customWidth="1"/>
    <col min="12303" max="12303" width="5.6640625" style="149" customWidth="1"/>
    <col min="12304" max="12304" width="42.44140625" style="149" customWidth="1"/>
    <col min="12305" max="12537" width="11.44140625" style="149"/>
    <col min="12538" max="12538" width="7.33203125" style="149" customWidth="1"/>
    <col min="12539" max="12539" width="15" style="149" customWidth="1"/>
    <col min="12540" max="12540" width="90.109375" style="149" customWidth="1"/>
    <col min="12541" max="12541" width="7.33203125" style="149" customWidth="1"/>
    <col min="12542" max="12542" width="9.6640625" style="149" customWidth="1"/>
    <col min="12543" max="12543" width="21" style="149" customWidth="1"/>
    <col min="12544" max="12544" width="11.109375" style="149" customWidth="1"/>
    <col min="12545" max="12545" width="14.5546875" style="149" customWidth="1"/>
    <col min="12546" max="12546" width="18" style="149" customWidth="1"/>
    <col min="12547" max="12552" width="21" style="149" customWidth="1"/>
    <col min="12553" max="12553" width="24" style="149" customWidth="1"/>
    <col min="12554" max="12555" width="5.6640625" style="149" customWidth="1"/>
    <col min="12556" max="12556" width="6.44140625" style="149" customWidth="1"/>
    <col min="12557" max="12557" width="7.5546875" style="149" customWidth="1"/>
    <col min="12558" max="12558" width="13" style="149" customWidth="1"/>
    <col min="12559" max="12559" width="5.6640625" style="149" customWidth="1"/>
    <col min="12560" max="12560" width="42.44140625" style="149" customWidth="1"/>
    <col min="12561" max="12793" width="11.44140625" style="149"/>
    <col min="12794" max="12794" width="7.33203125" style="149" customWidth="1"/>
    <col min="12795" max="12795" width="15" style="149" customWidth="1"/>
    <col min="12796" max="12796" width="90.109375" style="149" customWidth="1"/>
    <col min="12797" max="12797" width="7.33203125" style="149" customWidth="1"/>
    <col min="12798" max="12798" width="9.6640625" style="149" customWidth="1"/>
    <col min="12799" max="12799" width="21" style="149" customWidth="1"/>
    <col min="12800" max="12800" width="11.109375" style="149" customWidth="1"/>
    <col min="12801" max="12801" width="14.5546875" style="149" customWidth="1"/>
    <col min="12802" max="12802" width="18" style="149" customWidth="1"/>
    <col min="12803" max="12808" width="21" style="149" customWidth="1"/>
    <col min="12809" max="12809" width="24" style="149" customWidth="1"/>
    <col min="12810" max="12811" width="5.6640625" style="149" customWidth="1"/>
    <col min="12812" max="12812" width="6.44140625" style="149" customWidth="1"/>
    <col min="12813" max="12813" width="7.5546875" style="149" customWidth="1"/>
    <col min="12814" max="12814" width="13" style="149" customWidth="1"/>
    <col min="12815" max="12815" width="5.6640625" style="149" customWidth="1"/>
    <col min="12816" max="12816" width="42.44140625" style="149" customWidth="1"/>
    <col min="12817" max="13049" width="11.44140625" style="149"/>
    <col min="13050" max="13050" width="7.33203125" style="149" customWidth="1"/>
    <col min="13051" max="13051" width="15" style="149" customWidth="1"/>
    <col min="13052" max="13052" width="90.109375" style="149" customWidth="1"/>
    <col min="13053" max="13053" width="7.33203125" style="149" customWidth="1"/>
    <col min="13054" max="13054" width="9.6640625" style="149" customWidth="1"/>
    <col min="13055" max="13055" width="21" style="149" customWidth="1"/>
    <col min="13056" max="13056" width="11.109375" style="149" customWidth="1"/>
    <col min="13057" max="13057" width="14.5546875" style="149" customWidth="1"/>
    <col min="13058" max="13058" width="18" style="149" customWidth="1"/>
    <col min="13059" max="13064" width="21" style="149" customWidth="1"/>
    <col min="13065" max="13065" width="24" style="149" customWidth="1"/>
    <col min="13066" max="13067" width="5.6640625" style="149" customWidth="1"/>
    <col min="13068" max="13068" width="6.44140625" style="149" customWidth="1"/>
    <col min="13069" max="13069" width="7.5546875" style="149" customWidth="1"/>
    <col min="13070" max="13070" width="13" style="149" customWidth="1"/>
    <col min="13071" max="13071" width="5.6640625" style="149" customWidth="1"/>
    <col min="13072" max="13072" width="42.44140625" style="149" customWidth="1"/>
    <col min="13073" max="13305" width="11.44140625" style="149"/>
    <col min="13306" max="13306" width="7.33203125" style="149" customWidth="1"/>
    <col min="13307" max="13307" width="15" style="149" customWidth="1"/>
    <col min="13308" max="13308" width="90.109375" style="149" customWidth="1"/>
    <col min="13309" max="13309" width="7.33203125" style="149" customWidth="1"/>
    <col min="13310" max="13310" width="9.6640625" style="149" customWidth="1"/>
    <col min="13311" max="13311" width="21" style="149" customWidth="1"/>
    <col min="13312" max="13312" width="11.109375" style="149" customWidth="1"/>
    <col min="13313" max="13313" width="14.5546875" style="149" customWidth="1"/>
    <col min="13314" max="13314" width="18" style="149" customWidth="1"/>
    <col min="13315" max="13320" width="21" style="149" customWidth="1"/>
    <col min="13321" max="13321" width="24" style="149" customWidth="1"/>
    <col min="13322" max="13323" width="5.6640625" style="149" customWidth="1"/>
    <col min="13324" max="13324" width="6.44140625" style="149" customWidth="1"/>
    <col min="13325" max="13325" width="7.5546875" style="149" customWidth="1"/>
    <col min="13326" max="13326" width="13" style="149" customWidth="1"/>
    <col min="13327" max="13327" width="5.6640625" style="149" customWidth="1"/>
    <col min="13328" max="13328" width="42.44140625" style="149" customWidth="1"/>
    <col min="13329" max="13561" width="11.44140625" style="149"/>
    <col min="13562" max="13562" width="7.33203125" style="149" customWidth="1"/>
    <col min="13563" max="13563" width="15" style="149" customWidth="1"/>
    <col min="13564" max="13564" width="90.109375" style="149" customWidth="1"/>
    <col min="13565" max="13565" width="7.33203125" style="149" customWidth="1"/>
    <col min="13566" max="13566" width="9.6640625" style="149" customWidth="1"/>
    <col min="13567" max="13567" width="21" style="149" customWidth="1"/>
    <col min="13568" max="13568" width="11.109375" style="149" customWidth="1"/>
    <col min="13569" max="13569" width="14.5546875" style="149" customWidth="1"/>
    <col min="13570" max="13570" width="18" style="149" customWidth="1"/>
    <col min="13571" max="13576" width="21" style="149" customWidth="1"/>
    <col min="13577" max="13577" width="24" style="149" customWidth="1"/>
    <col min="13578" max="13579" width="5.6640625" style="149" customWidth="1"/>
    <col min="13580" max="13580" width="6.44140625" style="149" customWidth="1"/>
    <col min="13581" max="13581" width="7.5546875" style="149" customWidth="1"/>
    <col min="13582" max="13582" width="13" style="149" customWidth="1"/>
    <col min="13583" max="13583" width="5.6640625" style="149" customWidth="1"/>
    <col min="13584" max="13584" width="42.44140625" style="149" customWidth="1"/>
    <col min="13585" max="13817" width="11.44140625" style="149"/>
    <col min="13818" max="13818" width="7.33203125" style="149" customWidth="1"/>
    <col min="13819" max="13819" width="15" style="149" customWidth="1"/>
    <col min="13820" max="13820" width="90.109375" style="149" customWidth="1"/>
    <col min="13821" max="13821" width="7.33203125" style="149" customWidth="1"/>
    <col min="13822" max="13822" width="9.6640625" style="149" customWidth="1"/>
    <col min="13823" max="13823" width="21" style="149" customWidth="1"/>
    <col min="13824" max="13824" width="11.109375" style="149" customWidth="1"/>
    <col min="13825" max="13825" width="14.5546875" style="149" customWidth="1"/>
    <col min="13826" max="13826" width="18" style="149" customWidth="1"/>
    <col min="13827" max="13832" width="21" style="149" customWidth="1"/>
    <col min="13833" max="13833" width="24" style="149" customWidth="1"/>
    <col min="13834" max="13835" width="5.6640625" style="149" customWidth="1"/>
    <col min="13836" max="13836" width="6.44140625" style="149" customWidth="1"/>
    <col min="13837" max="13837" width="7.5546875" style="149" customWidth="1"/>
    <col min="13838" max="13838" width="13" style="149" customWidth="1"/>
    <col min="13839" max="13839" width="5.6640625" style="149" customWidth="1"/>
    <col min="13840" max="13840" width="42.44140625" style="149" customWidth="1"/>
    <col min="13841" max="14073" width="11.44140625" style="149"/>
    <col min="14074" max="14074" width="7.33203125" style="149" customWidth="1"/>
    <col min="14075" max="14075" width="15" style="149" customWidth="1"/>
    <col min="14076" max="14076" width="90.109375" style="149" customWidth="1"/>
    <col min="14077" max="14077" width="7.33203125" style="149" customWidth="1"/>
    <col min="14078" max="14078" width="9.6640625" style="149" customWidth="1"/>
    <col min="14079" max="14079" width="21" style="149" customWidth="1"/>
    <col min="14080" max="14080" width="11.109375" style="149" customWidth="1"/>
    <col min="14081" max="14081" width="14.5546875" style="149" customWidth="1"/>
    <col min="14082" max="14082" width="18" style="149" customWidth="1"/>
    <col min="14083" max="14088" width="21" style="149" customWidth="1"/>
    <col min="14089" max="14089" width="24" style="149" customWidth="1"/>
    <col min="14090" max="14091" width="5.6640625" style="149" customWidth="1"/>
    <col min="14092" max="14092" width="6.44140625" style="149" customWidth="1"/>
    <col min="14093" max="14093" width="7.5546875" style="149" customWidth="1"/>
    <col min="14094" max="14094" width="13" style="149" customWidth="1"/>
    <col min="14095" max="14095" width="5.6640625" style="149" customWidth="1"/>
    <col min="14096" max="14096" width="42.44140625" style="149" customWidth="1"/>
    <col min="14097" max="14329" width="11.44140625" style="149"/>
    <col min="14330" max="14330" width="7.33203125" style="149" customWidth="1"/>
    <col min="14331" max="14331" width="15" style="149" customWidth="1"/>
    <col min="14332" max="14332" width="90.109375" style="149" customWidth="1"/>
    <col min="14333" max="14333" width="7.33203125" style="149" customWidth="1"/>
    <col min="14334" max="14334" width="9.6640625" style="149" customWidth="1"/>
    <col min="14335" max="14335" width="21" style="149" customWidth="1"/>
    <col min="14336" max="14336" width="11.109375" style="149" customWidth="1"/>
    <col min="14337" max="14337" width="14.5546875" style="149" customWidth="1"/>
    <col min="14338" max="14338" width="18" style="149" customWidth="1"/>
    <col min="14339" max="14344" width="21" style="149" customWidth="1"/>
    <col min="14345" max="14345" width="24" style="149" customWidth="1"/>
    <col min="14346" max="14347" width="5.6640625" style="149" customWidth="1"/>
    <col min="14348" max="14348" width="6.44140625" style="149" customWidth="1"/>
    <col min="14349" max="14349" width="7.5546875" style="149" customWidth="1"/>
    <col min="14350" max="14350" width="13" style="149" customWidth="1"/>
    <col min="14351" max="14351" width="5.6640625" style="149" customWidth="1"/>
    <col min="14352" max="14352" width="42.44140625" style="149" customWidth="1"/>
    <col min="14353" max="14585" width="11.44140625" style="149"/>
    <col min="14586" max="14586" width="7.33203125" style="149" customWidth="1"/>
    <col min="14587" max="14587" width="15" style="149" customWidth="1"/>
    <col min="14588" max="14588" width="90.109375" style="149" customWidth="1"/>
    <col min="14589" max="14589" width="7.33203125" style="149" customWidth="1"/>
    <col min="14590" max="14590" width="9.6640625" style="149" customWidth="1"/>
    <col min="14591" max="14591" width="21" style="149" customWidth="1"/>
    <col min="14592" max="14592" width="11.109375" style="149" customWidth="1"/>
    <col min="14593" max="14593" width="14.5546875" style="149" customWidth="1"/>
    <col min="14594" max="14594" width="18" style="149" customWidth="1"/>
    <col min="14595" max="14600" width="21" style="149" customWidth="1"/>
    <col min="14601" max="14601" width="24" style="149" customWidth="1"/>
    <col min="14602" max="14603" width="5.6640625" style="149" customWidth="1"/>
    <col min="14604" max="14604" width="6.44140625" style="149" customWidth="1"/>
    <col min="14605" max="14605" width="7.5546875" style="149" customWidth="1"/>
    <col min="14606" max="14606" width="13" style="149" customWidth="1"/>
    <col min="14607" max="14607" width="5.6640625" style="149" customWidth="1"/>
    <col min="14608" max="14608" width="42.44140625" style="149" customWidth="1"/>
    <col min="14609" max="14841" width="11.44140625" style="149"/>
    <col min="14842" max="14842" width="7.33203125" style="149" customWidth="1"/>
    <col min="14843" max="14843" width="15" style="149" customWidth="1"/>
    <col min="14844" max="14844" width="90.109375" style="149" customWidth="1"/>
    <col min="14845" max="14845" width="7.33203125" style="149" customWidth="1"/>
    <col min="14846" max="14846" width="9.6640625" style="149" customWidth="1"/>
    <col min="14847" max="14847" width="21" style="149" customWidth="1"/>
    <col min="14848" max="14848" width="11.109375" style="149" customWidth="1"/>
    <col min="14849" max="14849" width="14.5546875" style="149" customWidth="1"/>
    <col min="14850" max="14850" width="18" style="149" customWidth="1"/>
    <col min="14851" max="14856" width="21" style="149" customWidth="1"/>
    <col min="14857" max="14857" width="24" style="149" customWidth="1"/>
    <col min="14858" max="14859" width="5.6640625" style="149" customWidth="1"/>
    <col min="14860" max="14860" width="6.44140625" style="149" customWidth="1"/>
    <col min="14861" max="14861" width="7.5546875" style="149" customWidth="1"/>
    <col min="14862" max="14862" width="13" style="149" customWidth="1"/>
    <col min="14863" max="14863" width="5.6640625" style="149" customWidth="1"/>
    <col min="14864" max="14864" width="42.44140625" style="149" customWidth="1"/>
    <col min="14865" max="15097" width="11.44140625" style="149"/>
    <col min="15098" max="15098" width="7.33203125" style="149" customWidth="1"/>
    <col min="15099" max="15099" width="15" style="149" customWidth="1"/>
    <col min="15100" max="15100" width="90.109375" style="149" customWidth="1"/>
    <col min="15101" max="15101" width="7.33203125" style="149" customWidth="1"/>
    <col min="15102" max="15102" width="9.6640625" style="149" customWidth="1"/>
    <col min="15103" max="15103" width="21" style="149" customWidth="1"/>
    <col min="15104" max="15104" width="11.109375" style="149" customWidth="1"/>
    <col min="15105" max="15105" width="14.5546875" style="149" customWidth="1"/>
    <col min="15106" max="15106" width="18" style="149" customWidth="1"/>
    <col min="15107" max="15112" width="21" style="149" customWidth="1"/>
    <col min="15113" max="15113" width="24" style="149" customWidth="1"/>
    <col min="15114" max="15115" width="5.6640625" style="149" customWidth="1"/>
    <col min="15116" max="15116" width="6.44140625" style="149" customWidth="1"/>
    <col min="15117" max="15117" width="7.5546875" style="149" customWidth="1"/>
    <col min="15118" max="15118" width="13" style="149" customWidth="1"/>
    <col min="15119" max="15119" width="5.6640625" style="149" customWidth="1"/>
    <col min="15120" max="15120" width="42.44140625" style="149" customWidth="1"/>
    <col min="15121" max="15353" width="11.44140625" style="149"/>
    <col min="15354" max="15354" width="7.33203125" style="149" customWidth="1"/>
    <col min="15355" max="15355" width="15" style="149" customWidth="1"/>
    <col min="15356" max="15356" width="90.109375" style="149" customWidth="1"/>
    <col min="15357" max="15357" width="7.33203125" style="149" customWidth="1"/>
    <col min="15358" max="15358" width="9.6640625" style="149" customWidth="1"/>
    <col min="15359" max="15359" width="21" style="149" customWidth="1"/>
    <col min="15360" max="15360" width="11.109375" style="149" customWidth="1"/>
    <col min="15361" max="15361" width="14.5546875" style="149" customWidth="1"/>
    <col min="15362" max="15362" width="18" style="149" customWidth="1"/>
    <col min="15363" max="15368" width="21" style="149" customWidth="1"/>
    <col min="15369" max="15369" width="24" style="149" customWidth="1"/>
    <col min="15370" max="15371" width="5.6640625" style="149" customWidth="1"/>
    <col min="15372" max="15372" width="6.44140625" style="149" customWidth="1"/>
    <col min="15373" max="15373" width="7.5546875" style="149" customWidth="1"/>
    <col min="15374" max="15374" width="13" style="149" customWidth="1"/>
    <col min="15375" max="15375" width="5.6640625" style="149" customWidth="1"/>
    <col min="15376" max="15376" width="42.44140625" style="149" customWidth="1"/>
    <col min="15377" max="15609" width="11.44140625" style="149"/>
    <col min="15610" max="15610" width="7.33203125" style="149" customWidth="1"/>
    <col min="15611" max="15611" width="15" style="149" customWidth="1"/>
    <col min="15612" max="15612" width="90.109375" style="149" customWidth="1"/>
    <col min="15613" max="15613" width="7.33203125" style="149" customWidth="1"/>
    <col min="15614" max="15614" width="9.6640625" style="149" customWidth="1"/>
    <col min="15615" max="15615" width="21" style="149" customWidth="1"/>
    <col min="15616" max="15616" width="11.109375" style="149" customWidth="1"/>
    <col min="15617" max="15617" width="14.5546875" style="149" customWidth="1"/>
    <col min="15618" max="15618" width="18" style="149" customWidth="1"/>
    <col min="15619" max="15624" width="21" style="149" customWidth="1"/>
    <col min="15625" max="15625" width="24" style="149" customWidth="1"/>
    <col min="15626" max="15627" width="5.6640625" style="149" customWidth="1"/>
    <col min="15628" max="15628" width="6.44140625" style="149" customWidth="1"/>
    <col min="15629" max="15629" width="7.5546875" style="149" customWidth="1"/>
    <col min="15630" max="15630" width="13" style="149" customWidth="1"/>
    <col min="15631" max="15631" width="5.6640625" style="149" customWidth="1"/>
    <col min="15632" max="15632" width="42.44140625" style="149" customWidth="1"/>
    <col min="15633" max="15865" width="11.44140625" style="149"/>
    <col min="15866" max="15866" width="7.33203125" style="149" customWidth="1"/>
    <col min="15867" max="15867" width="15" style="149" customWidth="1"/>
    <col min="15868" max="15868" width="90.109375" style="149" customWidth="1"/>
    <col min="15869" max="15869" width="7.33203125" style="149" customWidth="1"/>
    <col min="15870" max="15870" width="9.6640625" style="149" customWidth="1"/>
    <col min="15871" max="15871" width="21" style="149" customWidth="1"/>
    <col min="15872" max="15872" width="11.109375" style="149" customWidth="1"/>
    <col min="15873" max="15873" width="14.5546875" style="149" customWidth="1"/>
    <col min="15874" max="15874" width="18" style="149" customWidth="1"/>
    <col min="15875" max="15880" width="21" style="149" customWidth="1"/>
    <col min="15881" max="15881" width="24" style="149" customWidth="1"/>
    <col min="15882" max="15883" width="5.6640625" style="149" customWidth="1"/>
    <col min="15884" max="15884" width="6.44140625" style="149" customWidth="1"/>
    <col min="15885" max="15885" width="7.5546875" style="149" customWidth="1"/>
    <col min="15886" max="15886" width="13" style="149" customWidth="1"/>
    <col min="15887" max="15887" width="5.6640625" style="149" customWidth="1"/>
    <col min="15888" max="15888" width="42.44140625" style="149" customWidth="1"/>
    <col min="15889" max="16121" width="11.44140625" style="149"/>
    <col min="16122" max="16122" width="7.33203125" style="149" customWidth="1"/>
    <col min="16123" max="16123" width="15" style="149" customWidth="1"/>
    <col min="16124" max="16124" width="90.109375" style="149" customWidth="1"/>
    <col min="16125" max="16125" width="7.33203125" style="149" customWidth="1"/>
    <col min="16126" max="16126" width="9.6640625" style="149" customWidth="1"/>
    <col min="16127" max="16127" width="21" style="149" customWidth="1"/>
    <col min="16128" max="16128" width="11.109375" style="149" customWidth="1"/>
    <col min="16129" max="16129" width="14.5546875" style="149" customWidth="1"/>
    <col min="16130" max="16130" width="18" style="149" customWidth="1"/>
    <col min="16131" max="16136" width="21" style="149" customWidth="1"/>
    <col min="16137" max="16137" width="24" style="149" customWidth="1"/>
    <col min="16138" max="16139" width="5.6640625" style="149" customWidth="1"/>
    <col min="16140" max="16140" width="6.44140625" style="149" customWidth="1"/>
    <col min="16141" max="16141" width="7.5546875" style="149" customWidth="1"/>
    <col min="16142" max="16142" width="13" style="149" customWidth="1"/>
    <col min="16143" max="16143" width="5.6640625" style="149" customWidth="1"/>
    <col min="16144" max="16144" width="42.44140625" style="149" customWidth="1"/>
    <col min="16145" max="16384" width="11.44140625" style="149"/>
  </cols>
  <sheetData>
    <row r="1" spans="1:16" ht="28.8" x14ac:dyDescent="0.3">
      <c r="A1" s="122" t="s">
        <v>67</v>
      </c>
      <c r="B1" s="122" t="s">
        <v>129</v>
      </c>
      <c r="C1" s="122" t="s">
        <v>130</v>
      </c>
      <c r="D1" s="122" t="s">
        <v>132</v>
      </c>
      <c r="E1" s="122" t="s">
        <v>133</v>
      </c>
      <c r="F1" s="122" t="s">
        <v>134</v>
      </c>
      <c r="G1" s="122" t="s">
        <v>135</v>
      </c>
      <c r="H1" s="122" t="s">
        <v>136</v>
      </c>
      <c r="I1" s="122" t="s">
        <v>137</v>
      </c>
      <c r="J1" s="122" t="s">
        <v>138</v>
      </c>
      <c r="K1" s="122" t="s">
        <v>139</v>
      </c>
      <c r="L1" s="122" t="s">
        <v>140</v>
      </c>
      <c r="M1" s="123" t="s">
        <v>141</v>
      </c>
      <c r="N1" s="124" t="s">
        <v>144</v>
      </c>
      <c r="O1" s="124" t="s">
        <v>145</v>
      </c>
      <c r="P1" s="124" t="s">
        <v>146</v>
      </c>
    </row>
    <row r="2" spans="1:16" x14ac:dyDescent="0.3">
      <c r="A2" s="125"/>
      <c r="B2" s="125"/>
      <c r="C2" s="125"/>
      <c r="D2" s="125"/>
      <c r="E2" s="125"/>
      <c r="F2" s="125"/>
      <c r="G2" s="125"/>
      <c r="H2" s="125"/>
      <c r="I2" s="125"/>
      <c r="J2" s="125"/>
      <c r="K2" s="125"/>
      <c r="L2" s="125"/>
      <c r="M2" s="126"/>
      <c r="N2" s="127">
        <f>SUM(N3:N9)</f>
        <v>2.73</v>
      </c>
      <c r="O2" s="127"/>
      <c r="P2" s="127"/>
    </row>
    <row r="3" spans="1:16" x14ac:dyDescent="0.3">
      <c r="A3" s="128" t="s">
        <v>150</v>
      </c>
      <c r="B3" s="128" t="s">
        <v>151</v>
      </c>
      <c r="C3" s="128" t="s">
        <v>125</v>
      </c>
      <c r="D3" s="128"/>
      <c r="E3" s="128"/>
      <c r="F3" s="128"/>
      <c r="G3" s="128"/>
      <c r="H3" s="128"/>
      <c r="I3" s="128"/>
      <c r="J3" s="128"/>
      <c r="K3" s="128"/>
      <c r="L3" s="128"/>
      <c r="M3" s="129" t="s">
        <v>153</v>
      </c>
      <c r="N3" s="130">
        <v>0.15</v>
      </c>
      <c r="O3" s="130">
        <v>1.5</v>
      </c>
      <c r="P3" s="130" t="s">
        <v>154</v>
      </c>
    </row>
    <row r="4" spans="1:16" ht="17.25" customHeight="1" x14ac:dyDescent="0.3">
      <c r="A4" s="131" t="s">
        <v>158</v>
      </c>
      <c r="B4" s="131" t="s">
        <v>159</v>
      </c>
      <c r="C4" s="128" t="s">
        <v>125</v>
      </c>
      <c r="D4" s="131"/>
      <c r="E4" s="131"/>
      <c r="F4" s="131"/>
      <c r="G4" s="131"/>
      <c r="H4" s="131"/>
      <c r="I4" s="131"/>
      <c r="J4" s="131"/>
      <c r="K4" s="132" t="s">
        <v>161</v>
      </c>
      <c r="L4" s="131"/>
      <c r="M4" s="133" t="s">
        <v>162</v>
      </c>
      <c r="N4" s="134">
        <v>1.8</v>
      </c>
      <c r="O4" s="130">
        <v>3</v>
      </c>
      <c r="P4" s="130" t="s">
        <v>163</v>
      </c>
    </row>
    <row r="5" spans="1:16" x14ac:dyDescent="0.3">
      <c r="A5" s="131" t="s">
        <v>165</v>
      </c>
      <c r="B5" s="131" t="s">
        <v>159</v>
      </c>
      <c r="C5" s="128" t="s">
        <v>125</v>
      </c>
      <c r="D5" s="131" t="s">
        <v>126</v>
      </c>
      <c r="E5" s="131"/>
      <c r="F5" s="131"/>
      <c r="G5" s="131"/>
      <c r="H5" s="131"/>
      <c r="I5" s="131"/>
      <c r="J5" s="131"/>
      <c r="K5" s="132" t="s">
        <v>161</v>
      </c>
      <c r="L5" s="131"/>
      <c r="M5" s="133"/>
      <c r="N5" s="134"/>
      <c r="O5" s="130"/>
      <c r="P5" s="130"/>
    </row>
    <row r="6" spans="1:16" ht="28.8" x14ac:dyDescent="0.3">
      <c r="A6" s="131" t="s">
        <v>166</v>
      </c>
      <c r="B6" s="131" t="s">
        <v>159</v>
      </c>
      <c r="C6" s="128" t="s">
        <v>125</v>
      </c>
      <c r="D6" s="131"/>
      <c r="E6" s="131"/>
      <c r="F6" s="131"/>
      <c r="G6" s="131"/>
      <c r="H6" s="131"/>
      <c r="I6" s="131"/>
      <c r="J6" s="131"/>
      <c r="K6" s="131"/>
      <c r="L6" s="131"/>
      <c r="M6" s="133"/>
      <c r="N6" s="134"/>
      <c r="O6" s="130"/>
      <c r="P6" s="130"/>
    </row>
    <row r="7" spans="1:16" ht="28.8" x14ac:dyDescent="0.3">
      <c r="A7" s="135" t="s">
        <v>168</v>
      </c>
      <c r="B7" s="135" t="s">
        <v>159</v>
      </c>
      <c r="C7" s="128" t="s">
        <v>125</v>
      </c>
      <c r="D7" s="135" t="s">
        <v>170</v>
      </c>
      <c r="E7" s="135"/>
      <c r="F7" s="135" t="s">
        <v>171</v>
      </c>
      <c r="G7" s="135"/>
      <c r="H7" s="135" t="s">
        <v>126</v>
      </c>
      <c r="I7" s="135"/>
      <c r="J7" s="135"/>
      <c r="K7" s="135"/>
      <c r="L7" s="135"/>
      <c r="M7" s="129" t="s">
        <v>172</v>
      </c>
      <c r="N7" s="130">
        <v>0.4</v>
      </c>
      <c r="O7" s="130">
        <v>2</v>
      </c>
      <c r="P7" s="130" t="s">
        <v>173</v>
      </c>
    </row>
    <row r="8" spans="1:16" x14ac:dyDescent="0.3">
      <c r="A8" s="136" t="s">
        <v>176</v>
      </c>
      <c r="B8" s="131" t="s">
        <v>159</v>
      </c>
      <c r="C8" s="128" t="s">
        <v>125</v>
      </c>
      <c r="D8" s="131"/>
      <c r="E8" s="131"/>
      <c r="F8" s="131"/>
      <c r="G8" s="131"/>
      <c r="H8" s="131"/>
      <c r="I8" s="131"/>
      <c r="J8" s="131" t="s">
        <v>178</v>
      </c>
      <c r="K8" s="131"/>
      <c r="L8" s="131"/>
      <c r="M8" s="129" t="s">
        <v>179</v>
      </c>
      <c r="N8" s="130">
        <v>0.3</v>
      </c>
      <c r="O8" s="130">
        <v>3</v>
      </c>
      <c r="P8" s="130" t="s">
        <v>180</v>
      </c>
    </row>
    <row r="9" spans="1:16" ht="28.8" x14ac:dyDescent="0.3">
      <c r="A9" s="132" t="s">
        <v>7</v>
      </c>
      <c r="B9" s="132" t="s">
        <v>159</v>
      </c>
      <c r="C9" s="128" t="s">
        <v>125</v>
      </c>
      <c r="D9" s="132"/>
      <c r="E9" s="132"/>
      <c r="F9" s="132"/>
      <c r="G9" s="132"/>
      <c r="H9" s="132"/>
      <c r="I9" s="132"/>
      <c r="J9" s="132" t="s">
        <v>184</v>
      </c>
      <c r="K9" s="132"/>
      <c r="L9" s="132"/>
      <c r="M9" s="129"/>
      <c r="N9" s="130">
        <v>0.08</v>
      </c>
      <c r="O9" s="130">
        <v>1</v>
      </c>
      <c r="P9" s="130"/>
    </row>
    <row r="10" spans="1:16" x14ac:dyDescent="0.3">
      <c r="A10" s="239"/>
      <c r="B10" s="239"/>
      <c r="C10" s="239"/>
      <c r="D10" s="239"/>
      <c r="E10" s="239"/>
      <c r="F10" s="239"/>
      <c r="G10" s="239"/>
      <c r="H10" s="239"/>
      <c r="I10" s="239"/>
      <c r="J10" s="239"/>
      <c r="K10" s="239"/>
      <c r="L10" s="239"/>
      <c r="M10" s="126"/>
      <c r="N10" s="127">
        <f>SUM(N11:N25)</f>
        <v>8.2999999999999989</v>
      </c>
      <c r="O10" s="137">
        <f>N10/N45</f>
        <v>0.43478260869565211</v>
      </c>
      <c r="P10" s="127"/>
    </row>
    <row r="11" spans="1:16" s="150" customFormat="1" x14ac:dyDescent="0.3">
      <c r="A11" s="132" t="s">
        <v>185</v>
      </c>
      <c r="B11" s="132" t="s">
        <v>151</v>
      </c>
      <c r="C11" s="128" t="s">
        <v>125</v>
      </c>
      <c r="D11" s="132"/>
      <c r="E11" s="132"/>
      <c r="F11" s="132"/>
      <c r="G11" s="132"/>
      <c r="H11" s="132"/>
      <c r="I11" s="132"/>
      <c r="J11" s="132" t="s">
        <v>178</v>
      </c>
      <c r="K11" s="132"/>
      <c r="L11" s="132"/>
      <c r="M11" s="138" t="s">
        <v>187</v>
      </c>
      <c r="N11" s="139">
        <v>0.5</v>
      </c>
      <c r="O11" s="139">
        <v>6</v>
      </c>
      <c r="P11" s="139" t="s">
        <v>188</v>
      </c>
    </row>
    <row r="12" spans="1:16" s="151" customFormat="1" x14ac:dyDescent="0.3">
      <c r="A12" s="140" t="s">
        <v>191</v>
      </c>
      <c r="B12" s="140" t="s">
        <v>151</v>
      </c>
      <c r="C12" s="128" t="s">
        <v>125</v>
      </c>
      <c r="D12" s="140"/>
      <c r="E12" s="140"/>
      <c r="F12" s="140"/>
      <c r="G12" s="140"/>
      <c r="H12" s="140"/>
      <c r="I12" s="140"/>
      <c r="J12" s="140"/>
      <c r="K12" s="140"/>
      <c r="L12" s="140"/>
      <c r="M12" s="141" t="s">
        <v>179</v>
      </c>
      <c r="N12" s="130">
        <v>0.5</v>
      </c>
      <c r="O12" s="136">
        <v>8</v>
      </c>
      <c r="P12" s="136"/>
    </row>
    <row r="13" spans="1:16" s="151" customFormat="1" x14ac:dyDescent="0.3">
      <c r="A13" s="128" t="s">
        <v>193</v>
      </c>
      <c r="B13" s="128" t="s">
        <v>151</v>
      </c>
      <c r="C13" s="128" t="s">
        <v>125</v>
      </c>
      <c r="D13" s="128"/>
      <c r="E13" s="128"/>
      <c r="F13" s="128"/>
      <c r="G13" s="128"/>
      <c r="H13" s="128"/>
      <c r="I13" s="128"/>
      <c r="J13" s="128"/>
      <c r="K13" s="128"/>
      <c r="L13" s="128"/>
      <c r="M13" s="135" t="s">
        <v>187</v>
      </c>
      <c r="N13" s="130">
        <v>0.6</v>
      </c>
      <c r="O13" s="136">
        <v>8</v>
      </c>
      <c r="P13" s="136"/>
    </row>
    <row r="14" spans="1:16" s="151" customFormat="1" ht="43.2" x14ac:dyDescent="0.3">
      <c r="A14" s="132" t="s">
        <v>196</v>
      </c>
      <c r="B14" s="132" t="s">
        <v>159</v>
      </c>
      <c r="C14" s="128" t="s">
        <v>125</v>
      </c>
      <c r="D14" s="132" t="s">
        <v>126</v>
      </c>
      <c r="E14" s="132"/>
      <c r="F14" s="132"/>
      <c r="G14" s="132"/>
      <c r="H14" s="132"/>
      <c r="I14" s="132"/>
      <c r="J14" s="132"/>
      <c r="K14" s="132"/>
      <c r="L14" s="132"/>
      <c r="M14" s="129" t="s">
        <v>198</v>
      </c>
      <c r="N14" s="130">
        <v>1.2</v>
      </c>
      <c r="O14" s="136">
        <v>8</v>
      </c>
      <c r="P14" s="136" t="s">
        <v>199</v>
      </c>
    </row>
    <row r="15" spans="1:16" s="151" customFormat="1" ht="28.8" x14ac:dyDescent="0.3">
      <c r="A15" s="132" t="s">
        <v>284</v>
      </c>
      <c r="B15" s="132" t="s">
        <v>159</v>
      </c>
      <c r="C15" s="128" t="s">
        <v>125</v>
      </c>
      <c r="D15" s="132"/>
      <c r="E15" s="132"/>
      <c r="F15" s="132"/>
      <c r="G15" s="132"/>
      <c r="H15" s="132"/>
      <c r="I15" s="132"/>
      <c r="J15" s="132"/>
      <c r="K15" s="132"/>
      <c r="L15" s="132"/>
      <c r="M15" s="141"/>
      <c r="N15" s="130">
        <v>0.5</v>
      </c>
      <c r="O15" s="136">
        <v>8</v>
      </c>
      <c r="P15" s="136" t="s">
        <v>199</v>
      </c>
    </row>
    <row r="16" spans="1:16" s="151" customFormat="1" ht="28.8" x14ac:dyDescent="0.3">
      <c r="A16" s="131" t="s">
        <v>203</v>
      </c>
      <c r="B16" s="131" t="s">
        <v>151</v>
      </c>
      <c r="C16" s="128" t="s">
        <v>125</v>
      </c>
      <c r="D16" s="131"/>
      <c r="E16" s="131"/>
      <c r="F16" s="131"/>
      <c r="G16" s="131"/>
      <c r="H16" s="131"/>
      <c r="I16" s="131"/>
      <c r="J16" s="131"/>
      <c r="K16" s="132" t="s">
        <v>161</v>
      </c>
      <c r="L16" s="131"/>
      <c r="M16" s="141" t="s">
        <v>205</v>
      </c>
      <c r="N16" s="130">
        <v>0.2</v>
      </c>
      <c r="O16" s="136">
        <v>3</v>
      </c>
      <c r="P16" s="136"/>
    </row>
    <row r="17" spans="1:16" s="151" customFormat="1" x14ac:dyDescent="0.3">
      <c r="A17" s="131" t="s">
        <v>207</v>
      </c>
      <c r="B17" s="131" t="s">
        <v>151</v>
      </c>
      <c r="C17" s="128" t="s">
        <v>125</v>
      </c>
      <c r="D17" s="131" t="s">
        <v>209</v>
      </c>
      <c r="E17" s="131"/>
      <c r="F17" s="131"/>
      <c r="G17" s="131"/>
      <c r="H17" s="131"/>
      <c r="I17" s="131"/>
      <c r="J17" s="131"/>
      <c r="K17" s="131"/>
      <c r="L17" s="131"/>
      <c r="M17" s="141"/>
      <c r="N17" s="130">
        <v>1.6</v>
      </c>
      <c r="O17" s="136">
        <v>8</v>
      </c>
      <c r="P17" s="136"/>
    </row>
    <row r="18" spans="1:16" s="151" customFormat="1" x14ac:dyDescent="0.3">
      <c r="A18" s="131" t="s">
        <v>211</v>
      </c>
      <c r="B18" s="131" t="s">
        <v>151</v>
      </c>
      <c r="C18" s="128" t="s">
        <v>125</v>
      </c>
      <c r="D18" s="131" t="s">
        <v>209</v>
      </c>
      <c r="E18" s="131"/>
      <c r="F18" s="131"/>
      <c r="G18" s="131"/>
      <c r="H18" s="131"/>
      <c r="I18" s="131"/>
      <c r="J18" s="131"/>
      <c r="K18" s="131"/>
      <c r="L18" s="131"/>
      <c r="M18" s="141"/>
      <c r="N18" s="130"/>
      <c r="O18" s="136"/>
      <c r="P18" s="136"/>
    </row>
    <row r="19" spans="1:16" s="151" customFormat="1" x14ac:dyDescent="0.3">
      <c r="A19" s="142" t="s">
        <v>212</v>
      </c>
      <c r="B19" s="131"/>
      <c r="C19" s="128"/>
      <c r="D19" s="131"/>
      <c r="E19" s="131"/>
      <c r="F19" s="131"/>
      <c r="G19" s="131"/>
      <c r="H19" s="131"/>
      <c r="I19" s="131"/>
      <c r="J19" s="131"/>
      <c r="K19" s="131"/>
      <c r="L19" s="131"/>
      <c r="M19" s="141"/>
      <c r="N19" s="130"/>
      <c r="O19" s="136"/>
      <c r="P19" s="136"/>
    </row>
    <row r="20" spans="1:16" s="151" customFormat="1" x14ac:dyDescent="0.3">
      <c r="A20" s="132" t="s">
        <v>213</v>
      </c>
      <c r="B20" s="132" t="s">
        <v>151</v>
      </c>
      <c r="C20" s="128" t="s">
        <v>125</v>
      </c>
      <c r="D20" s="132"/>
      <c r="E20" s="132"/>
      <c r="F20" s="132"/>
      <c r="G20" s="132"/>
      <c r="H20" s="132"/>
      <c r="I20" s="132"/>
      <c r="J20" s="132"/>
      <c r="K20" s="132"/>
      <c r="L20" s="132"/>
      <c r="M20" s="141" t="s">
        <v>179</v>
      </c>
      <c r="N20" s="130">
        <v>0.8</v>
      </c>
      <c r="O20" s="136">
        <v>7</v>
      </c>
      <c r="P20" s="136"/>
    </row>
    <row r="21" spans="1:16" s="151" customFormat="1" x14ac:dyDescent="0.3">
      <c r="A21" s="131" t="s">
        <v>216</v>
      </c>
      <c r="B21" s="131" t="s">
        <v>151</v>
      </c>
      <c r="C21" s="128" t="s">
        <v>125</v>
      </c>
      <c r="D21" s="132"/>
      <c r="E21" s="131"/>
      <c r="F21" s="131"/>
      <c r="G21" s="131"/>
      <c r="H21" s="131"/>
      <c r="I21" s="131"/>
      <c r="J21" s="131"/>
      <c r="K21" s="131"/>
      <c r="L21" s="131"/>
      <c r="M21" s="141" t="s">
        <v>218</v>
      </c>
      <c r="N21" s="130">
        <v>0.8</v>
      </c>
      <c r="O21" s="136">
        <v>7</v>
      </c>
      <c r="P21" s="136"/>
    </row>
    <row r="22" spans="1:16" s="151" customFormat="1" ht="28.8" x14ac:dyDescent="0.3">
      <c r="A22" s="132" t="s">
        <v>221</v>
      </c>
      <c r="B22" s="131" t="s">
        <v>151</v>
      </c>
      <c r="C22" s="128" t="s">
        <v>125</v>
      </c>
      <c r="D22" s="131" t="s">
        <v>126</v>
      </c>
      <c r="E22" s="131"/>
      <c r="F22" s="131"/>
      <c r="G22" s="131"/>
      <c r="H22" s="131"/>
      <c r="I22" s="131"/>
      <c r="J22" s="131" t="s">
        <v>223</v>
      </c>
      <c r="K22" s="131"/>
      <c r="L22" s="131"/>
      <c r="M22" s="141"/>
      <c r="N22" s="130">
        <v>0.6</v>
      </c>
      <c r="O22" s="136">
        <v>8</v>
      </c>
      <c r="P22" s="136"/>
    </row>
    <row r="23" spans="1:16" s="151" customFormat="1" ht="28.8" x14ac:dyDescent="0.3">
      <c r="A23" s="131" t="s">
        <v>83</v>
      </c>
      <c r="B23" s="131" t="s">
        <v>159</v>
      </c>
      <c r="C23" s="128" t="s">
        <v>125</v>
      </c>
      <c r="D23" s="131" t="s">
        <v>228</v>
      </c>
      <c r="E23" s="131"/>
      <c r="F23" s="131" t="s">
        <v>229</v>
      </c>
      <c r="G23" s="131"/>
      <c r="H23" s="131"/>
      <c r="I23" s="131"/>
      <c r="J23" s="131"/>
      <c r="K23" s="131"/>
      <c r="L23" s="131"/>
      <c r="M23" s="143" t="s">
        <v>230</v>
      </c>
      <c r="N23" s="130">
        <v>0.3</v>
      </c>
      <c r="O23" s="136">
        <v>7</v>
      </c>
      <c r="P23" s="136"/>
    </row>
    <row r="24" spans="1:16" s="151" customFormat="1" ht="57.6" x14ac:dyDescent="0.3">
      <c r="A24" s="131" t="s">
        <v>85</v>
      </c>
      <c r="B24" s="131" t="s">
        <v>159</v>
      </c>
      <c r="C24" s="128" t="s">
        <v>125</v>
      </c>
      <c r="D24" s="131"/>
      <c r="E24" s="131"/>
      <c r="F24" s="131"/>
      <c r="G24" s="131"/>
      <c r="H24" s="131"/>
      <c r="I24" s="131"/>
      <c r="J24" s="131" t="s">
        <v>178</v>
      </c>
      <c r="K24" s="131"/>
      <c r="L24" s="131"/>
      <c r="M24" s="141" t="s">
        <v>179</v>
      </c>
      <c r="N24" s="130">
        <v>0.6</v>
      </c>
      <c r="O24" s="136">
        <v>7</v>
      </c>
      <c r="P24" s="136"/>
    </row>
    <row r="25" spans="1:16" s="151" customFormat="1" ht="28.8" x14ac:dyDescent="0.3">
      <c r="A25" s="131" t="s">
        <v>87</v>
      </c>
      <c r="B25" s="131" t="s">
        <v>159</v>
      </c>
      <c r="C25" s="128" t="s">
        <v>125</v>
      </c>
      <c r="D25" s="131"/>
      <c r="E25" s="131"/>
      <c r="F25" s="131"/>
      <c r="G25" s="131"/>
      <c r="H25" s="131"/>
      <c r="I25" s="131"/>
      <c r="J25" s="131" t="s">
        <v>178</v>
      </c>
      <c r="K25" s="131"/>
      <c r="L25" s="131"/>
      <c r="M25" s="141"/>
      <c r="N25" s="130">
        <v>0.1</v>
      </c>
      <c r="O25" s="144">
        <v>2</v>
      </c>
      <c r="P25" s="136"/>
    </row>
    <row r="26" spans="1:16" s="151" customFormat="1" x14ac:dyDescent="0.3">
      <c r="A26" s="131" t="s">
        <v>235</v>
      </c>
      <c r="B26" s="140"/>
      <c r="C26" s="128" t="s">
        <v>125</v>
      </c>
      <c r="D26" s="140" t="s">
        <v>237</v>
      </c>
      <c r="E26" s="140"/>
      <c r="F26" s="140" t="s">
        <v>238</v>
      </c>
      <c r="G26" s="140"/>
      <c r="H26" s="140" t="s">
        <v>126</v>
      </c>
      <c r="I26" s="140"/>
      <c r="J26" s="140"/>
      <c r="K26" s="140"/>
      <c r="L26" s="140"/>
      <c r="M26" s="141"/>
      <c r="N26" s="130">
        <v>0</v>
      </c>
      <c r="O26" s="144"/>
      <c r="P26" s="136"/>
    </row>
    <row r="27" spans="1:16" ht="15" customHeight="1" x14ac:dyDescent="0.3">
      <c r="A27" s="125"/>
      <c r="B27" s="125"/>
      <c r="C27" s="125"/>
      <c r="D27" s="125"/>
      <c r="E27" s="125"/>
      <c r="F27" s="125"/>
      <c r="G27" s="125"/>
      <c r="H27" s="125"/>
      <c r="I27" s="125"/>
      <c r="J27" s="125"/>
      <c r="K27" s="125"/>
      <c r="L27" s="125"/>
      <c r="M27" s="126"/>
      <c r="N27" s="127">
        <f>SUM(N28:N33)</f>
        <v>3.2000000000000006</v>
      </c>
      <c r="O27" s="127"/>
      <c r="P27" s="127"/>
    </row>
    <row r="28" spans="1:16" s="151" customFormat="1" ht="43.2" x14ac:dyDescent="0.3">
      <c r="A28" s="132" t="s">
        <v>240</v>
      </c>
      <c r="B28" s="132" t="s">
        <v>159</v>
      </c>
      <c r="C28" s="128" t="s">
        <v>125</v>
      </c>
      <c r="D28" s="132" t="s">
        <v>242</v>
      </c>
      <c r="E28" s="132"/>
      <c r="F28" s="132"/>
      <c r="G28" s="132"/>
      <c r="H28" s="132"/>
      <c r="I28" s="132"/>
      <c r="J28" s="132"/>
      <c r="K28" s="132" t="s">
        <v>161</v>
      </c>
      <c r="L28" s="132"/>
      <c r="M28" s="141" t="s">
        <v>243</v>
      </c>
      <c r="N28" s="130">
        <v>2</v>
      </c>
      <c r="O28" s="136">
        <v>6</v>
      </c>
      <c r="P28" s="136"/>
    </row>
    <row r="29" spans="1:16" s="151" customFormat="1" x14ac:dyDescent="0.3">
      <c r="A29" s="131" t="s">
        <v>235</v>
      </c>
      <c r="B29" s="132" t="s">
        <v>159</v>
      </c>
      <c r="C29" s="128" t="s">
        <v>125</v>
      </c>
      <c r="D29" s="132" t="s">
        <v>126</v>
      </c>
      <c r="E29" s="132"/>
      <c r="F29" s="132"/>
      <c r="G29" s="132"/>
      <c r="H29" s="132"/>
      <c r="I29" s="132"/>
      <c r="J29" s="132"/>
      <c r="K29" s="132"/>
      <c r="L29" s="132"/>
      <c r="M29" s="141" t="s">
        <v>179</v>
      </c>
      <c r="N29" s="130">
        <v>0.5</v>
      </c>
      <c r="O29" s="136">
        <v>6</v>
      </c>
      <c r="P29" s="136"/>
    </row>
    <row r="30" spans="1:16" s="150" customFormat="1" ht="28.8" x14ac:dyDescent="0.3">
      <c r="A30" s="132" t="s">
        <v>246</v>
      </c>
      <c r="B30" s="132" t="s">
        <v>151</v>
      </c>
      <c r="C30" s="128" t="s">
        <v>125</v>
      </c>
      <c r="D30" s="132"/>
      <c r="E30" s="132"/>
      <c r="F30" s="132"/>
      <c r="G30" s="132"/>
      <c r="H30" s="132"/>
      <c r="I30" s="132"/>
      <c r="J30" s="132"/>
      <c r="K30" s="132" t="s">
        <v>248</v>
      </c>
      <c r="L30" s="132"/>
      <c r="M30" s="138"/>
      <c r="N30" s="130">
        <v>0.2</v>
      </c>
      <c r="O30" s="139">
        <v>6</v>
      </c>
      <c r="P30" s="139"/>
    </row>
    <row r="31" spans="1:16" s="150" customFormat="1" x14ac:dyDescent="0.3">
      <c r="A31" s="132" t="s">
        <v>289</v>
      </c>
      <c r="B31" s="132" t="s">
        <v>159</v>
      </c>
      <c r="C31" s="128" t="s">
        <v>125</v>
      </c>
      <c r="D31" s="132"/>
      <c r="E31" s="132"/>
      <c r="F31" s="132"/>
      <c r="G31" s="132"/>
      <c r="H31" s="132"/>
      <c r="I31" s="132"/>
      <c r="J31" s="132"/>
      <c r="K31" s="132"/>
      <c r="L31" s="132"/>
      <c r="M31" s="138"/>
      <c r="N31" s="130">
        <v>0.2</v>
      </c>
      <c r="O31" s="139">
        <v>4</v>
      </c>
      <c r="P31" s="139"/>
    </row>
    <row r="32" spans="1:16" s="39" customFormat="1" x14ac:dyDescent="0.3">
      <c r="A32" s="145" t="s">
        <v>93</v>
      </c>
      <c r="B32" s="145" t="s">
        <v>151</v>
      </c>
      <c r="C32" s="128" t="s">
        <v>125</v>
      </c>
      <c r="D32" s="145"/>
      <c r="E32" s="145"/>
      <c r="F32" s="145"/>
      <c r="G32" s="145"/>
      <c r="H32" s="145"/>
      <c r="I32" s="145"/>
      <c r="J32" s="145"/>
      <c r="K32" s="145"/>
      <c r="L32" s="145"/>
      <c r="M32" s="138"/>
      <c r="N32" s="130">
        <v>0.1</v>
      </c>
      <c r="O32" s="138">
        <v>4</v>
      </c>
      <c r="P32" s="138"/>
    </row>
    <row r="33" spans="1:16" s="151" customFormat="1" x14ac:dyDescent="0.3">
      <c r="A33" s="132" t="s">
        <v>288</v>
      </c>
      <c r="B33" s="132" t="s">
        <v>151</v>
      </c>
      <c r="C33" s="128" t="s">
        <v>125</v>
      </c>
      <c r="D33" s="132"/>
      <c r="E33" s="132"/>
      <c r="F33" s="132"/>
      <c r="G33" s="132"/>
      <c r="H33" s="132"/>
      <c r="I33" s="132"/>
      <c r="J33" s="132"/>
      <c r="K33" s="132"/>
      <c r="L33" s="132"/>
      <c r="M33" s="141"/>
      <c r="N33" s="130">
        <v>0.2</v>
      </c>
      <c r="O33" s="136">
        <v>4</v>
      </c>
      <c r="P33" s="136"/>
    </row>
    <row r="34" spans="1:16" x14ac:dyDescent="0.3">
      <c r="A34" s="125"/>
      <c r="B34" s="125"/>
      <c r="C34" s="125"/>
      <c r="D34" s="125"/>
      <c r="E34" s="125"/>
      <c r="F34" s="125"/>
      <c r="G34" s="125"/>
      <c r="H34" s="125"/>
      <c r="I34" s="125"/>
      <c r="J34" s="125"/>
      <c r="K34" s="125"/>
      <c r="L34" s="125"/>
      <c r="M34" s="126"/>
      <c r="N34" s="127">
        <f>SUM(N35:N38)</f>
        <v>2.4000000000000004</v>
      </c>
      <c r="O34" s="127"/>
      <c r="P34" s="127"/>
    </row>
    <row r="35" spans="1:16" ht="57.6" x14ac:dyDescent="0.3">
      <c r="A35" s="132" t="s">
        <v>97</v>
      </c>
      <c r="B35" s="132" t="s">
        <v>159</v>
      </c>
      <c r="C35" s="128" t="s">
        <v>125</v>
      </c>
      <c r="D35" s="132"/>
      <c r="E35" s="132"/>
      <c r="F35" s="132"/>
      <c r="G35" s="132"/>
      <c r="H35" s="132"/>
      <c r="I35" s="132"/>
      <c r="J35" s="132"/>
      <c r="K35" s="132"/>
      <c r="L35" s="132"/>
      <c r="M35" s="141" t="s">
        <v>179</v>
      </c>
      <c r="N35" s="130">
        <v>0.4</v>
      </c>
      <c r="O35" s="130">
        <v>8</v>
      </c>
      <c r="P35" s="130"/>
    </row>
    <row r="36" spans="1:16" ht="28.8" x14ac:dyDescent="0.3">
      <c r="A36" s="132" t="s">
        <v>285</v>
      </c>
      <c r="B36" s="132" t="s">
        <v>151</v>
      </c>
      <c r="C36" s="128" t="s">
        <v>125</v>
      </c>
      <c r="D36" s="132"/>
      <c r="E36" s="132"/>
      <c r="F36" s="132"/>
      <c r="G36" s="132"/>
      <c r="H36" s="132"/>
      <c r="I36" s="132"/>
      <c r="J36" s="132"/>
      <c r="K36" s="132"/>
      <c r="L36" s="132"/>
      <c r="M36" s="133"/>
      <c r="N36" s="130">
        <v>1</v>
      </c>
      <c r="O36" s="130">
        <v>8</v>
      </c>
      <c r="P36" s="130"/>
    </row>
    <row r="37" spans="1:16" ht="28.8" x14ac:dyDescent="0.3">
      <c r="A37" s="132" t="s">
        <v>286</v>
      </c>
      <c r="B37" s="132" t="s">
        <v>261</v>
      </c>
      <c r="C37" s="128" t="s">
        <v>125</v>
      </c>
      <c r="D37" s="132"/>
      <c r="E37" s="132"/>
      <c r="F37" s="132"/>
      <c r="G37" s="132"/>
      <c r="H37" s="132"/>
      <c r="I37" s="132"/>
      <c r="J37" s="132"/>
      <c r="K37" s="132"/>
      <c r="L37" s="132"/>
      <c r="M37" s="145" t="s">
        <v>263</v>
      </c>
      <c r="N37" s="130">
        <v>0.8</v>
      </c>
      <c r="O37" s="130">
        <v>8</v>
      </c>
      <c r="P37" s="130"/>
    </row>
    <row r="38" spans="1:16" ht="100.8" x14ac:dyDescent="0.3">
      <c r="A38" s="132" t="s">
        <v>101</v>
      </c>
      <c r="B38" s="132" t="s">
        <v>159</v>
      </c>
      <c r="C38" s="128" t="s">
        <v>125</v>
      </c>
      <c r="D38" s="132"/>
      <c r="E38" s="132"/>
      <c r="F38" s="132"/>
      <c r="G38" s="132"/>
      <c r="H38" s="132"/>
      <c r="I38" s="132"/>
      <c r="J38" s="132" t="s">
        <v>178</v>
      </c>
      <c r="K38" s="132"/>
      <c r="L38" s="132"/>
      <c r="M38" s="129"/>
      <c r="N38" s="130">
        <v>0.2</v>
      </c>
      <c r="O38" s="130">
        <v>8</v>
      </c>
      <c r="P38" s="130"/>
    </row>
    <row r="39" spans="1:16" x14ac:dyDescent="0.3">
      <c r="A39" s="125"/>
      <c r="B39" s="125"/>
      <c r="C39" s="125"/>
      <c r="D39" s="125"/>
      <c r="E39" s="125"/>
      <c r="F39" s="125"/>
      <c r="G39" s="125"/>
      <c r="H39" s="125"/>
      <c r="I39" s="125"/>
      <c r="J39" s="125"/>
      <c r="K39" s="125"/>
      <c r="L39" s="125"/>
      <c r="M39" s="126"/>
      <c r="N39" s="127">
        <f>SUM(N41:N44)</f>
        <v>2.46</v>
      </c>
      <c r="O39" s="127"/>
      <c r="P39" s="127"/>
    </row>
    <row r="40" spans="1:16" x14ac:dyDescent="0.3">
      <c r="A40" s="132" t="s">
        <v>287</v>
      </c>
      <c r="B40" s="132" t="s">
        <v>261</v>
      </c>
      <c r="C40" s="128" t="s">
        <v>125</v>
      </c>
      <c r="D40" s="132"/>
      <c r="E40" s="132"/>
      <c r="F40" s="132"/>
      <c r="G40" s="132"/>
      <c r="H40" s="132"/>
      <c r="I40" s="132"/>
      <c r="J40" s="131" t="s">
        <v>223</v>
      </c>
      <c r="K40" s="132"/>
      <c r="L40" s="132"/>
      <c r="M40" s="129" t="s">
        <v>269</v>
      </c>
      <c r="N40" s="130">
        <v>1</v>
      </c>
      <c r="O40" s="130">
        <v>8</v>
      </c>
      <c r="P40" s="130"/>
    </row>
    <row r="41" spans="1:16" x14ac:dyDescent="0.3">
      <c r="A41" s="132" t="s">
        <v>104</v>
      </c>
      <c r="B41" s="132" t="s">
        <v>261</v>
      </c>
      <c r="C41" s="128" t="s">
        <v>125</v>
      </c>
      <c r="D41" s="132"/>
      <c r="E41" s="132"/>
      <c r="F41" s="132"/>
      <c r="G41" s="132"/>
      <c r="H41" s="132"/>
      <c r="I41" s="132"/>
      <c r="J41" s="132"/>
      <c r="K41" s="132"/>
      <c r="L41" s="132"/>
      <c r="M41" s="129" t="s">
        <v>269</v>
      </c>
      <c r="N41" s="130">
        <v>1</v>
      </c>
      <c r="O41" s="130">
        <v>8</v>
      </c>
      <c r="P41" s="130"/>
    </row>
    <row r="42" spans="1:16" ht="43.2" x14ac:dyDescent="0.3">
      <c r="A42" s="132" t="s">
        <v>107</v>
      </c>
      <c r="B42" s="132" t="s">
        <v>159</v>
      </c>
      <c r="C42" s="128" t="s">
        <v>125</v>
      </c>
      <c r="D42" s="132"/>
      <c r="E42" s="132"/>
      <c r="F42" s="132"/>
      <c r="G42" s="132"/>
      <c r="H42" s="132"/>
      <c r="I42" s="132"/>
      <c r="J42" s="132"/>
      <c r="K42" s="132"/>
      <c r="L42" s="132"/>
      <c r="M42" s="129" t="s">
        <v>274</v>
      </c>
      <c r="N42" s="130">
        <v>1</v>
      </c>
      <c r="O42" s="130">
        <v>8</v>
      </c>
      <c r="P42" s="130"/>
    </row>
    <row r="43" spans="1:16" x14ac:dyDescent="0.3">
      <c r="A43" s="128" t="s">
        <v>109</v>
      </c>
      <c r="B43" s="128" t="s">
        <v>261</v>
      </c>
      <c r="C43" s="128" t="s">
        <v>125</v>
      </c>
      <c r="D43" s="128"/>
      <c r="E43" s="128"/>
      <c r="F43" s="128"/>
      <c r="G43" s="128"/>
      <c r="H43" s="128"/>
      <c r="I43" s="128"/>
      <c r="J43" s="128"/>
      <c r="K43" s="128"/>
      <c r="L43" s="128"/>
      <c r="M43" s="146"/>
      <c r="N43" s="130">
        <v>0.4</v>
      </c>
      <c r="O43" s="130">
        <v>8</v>
      </c>
      <c r="P43" s="130"/>
    </row>
    <row r="44" spans="1:16" x14ac:dyDescent="0.3">
      <c r="A44" s="132" t="s">
        <v>110</v>
      </c>
      <c r="B44" s="147" t="s">
        <v>261</v>
      </c>
      <c r="C44" s="128" t="s">
        <v>125</v>
      </c>
      <c r="D44" s="147"/>
      <c r="E44" s="147"/>
      <c r="F44" s="147"/>
      <c r="G44" s="147"/>
      <c r="H44" s="147"/>
      <c r="I44" s="147"/>
      <c r="J44" s="147"/>
      <c r="K44" s="147"/>
      <c r="L44" s="147"/>
      <c r="M44" s="129"/>
      <c r="N44" s="130">
        <v>0.06</v>
      </c>
      <c r="O44" s="130">
        <v>8</v>
      </c>
      <c r="P44" s="130"/>
    </row>
    <row r="45" spans="1:16" x14ac:dyDescent="0.3">
      <c r="A45" s="132"/>
      <c r="B45" s="132"/>
      <c r="C45" s="132"/>
      <c r="D45" s="132"/>
      <c r="E45" s="132"/>
      <c r="F45" s="132"/>
      <c r="G45" s="132"/>
      <c r="H45" s="132"/>
      <c r="I45" s="132"/>
      <c r="J45" s="132"/>
      <c r="K45" s="132"/>
      <c r="L45" s="132"/>
      <c r="M45" s="129"/>
      <c r="N45" s="148">
        <f>SUM(N39,N34,N27,N10,N2)</f>
        <v>19.09</v>
      </c>
      <c r="O45" s="130"/>
      <c r="P45" s="130"/>
    </row>
  </sheetData>
  <mergeCells count="1">
    <mergeCell ref="A10:L10"/>
  </mergeCells>
  <pageMargins left="0.70866141732283472" right="0.70866141732283472" top="0.74803149606299213" bottom="0.74803149606299213" header="0.31496062992125984" footer="0.31496062992125984"/>
  <pageSetup paperSize="8"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INFORMATIONS</vt:lpstr>
      <vt:lpstr>BUDGET_PREVI_par ACTION</vt:lpstr>
      <vt:lpstr>Actions</vt:lpstr>
      <vt:lpstr>Feuil1</vt:lpstr>
      <vt:lpstr>Feuil2</vt:lpstr>
      <vt:lpstr>'BUDGET_PREVI_par ACTION'!Zone_d_impression</vt:lpstr>
      <vt:lpstr>INFORMATIONS!Zone_d_impression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cwalter</dc:creator>
  <cp:lastModifiedBy>VMT</cp:lastModifiedBy>
  <cp:lastPrinted>2017-03-01T15:16:06Z</cp:lastPrinted>
  <dcterms:created xsi:type="dcterms:W3CDTF">2017-01-27T14:05:30Z</dcterms:created>
  <dcterms:modified xsi:type="dcterms:W3CDTF">2017-03-31T13:40:28Z</dcterms:modified>
</cp:coreProperties>
</file>